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updateLinks="never"/>
  <mc:AlternateContent xmlns:mc="http://schemas.openxmlformats.org/markup-compatibility/2006">
    <mc:Choice Requires="x15">
      <x15ac:absPath xmlns:x15ac="http://schemas.microsoft.com/office/spreadsheetml/2010/11/ac" url="/Users/jenniferbudd/Documents/"/>
    </mc:Choice>
  </mc:AlternateContent>
  <xr:revisionPtr revIDLastSave="0" documentId="8_{ADB37796-A107-3646-B516-35852F96F5DA}" xr6:coauthVersionLast="45" xr6:coauthVersionMax="45" xr10:uidLastSave="{00000000-0000-0000-0000-000000000000}"/>
  <bookViews>
    <workbookView xWindow="0" yWindow="460" windowWidth="20500" windowHeight="7020" tabRatio="809" xr2:uid="{00000000-000D-0000-FFFF-FFFF00000000}"/>
  </bookViews>
  <sheets>
    <sheet name="Report Page" sheetId="13" r:id="rId1"/>
    <sheet name="USBP MASTER" sheetId="5" r:id="rId2"/>
    <sheet name="Non-Employee Report Page" sheetId="21" r:id="rId3"/>
    <sheet name="CONTRACTOR MASTER" sheetId="19" r:id="rId4"/>
    <sheet name="DOD MASTER" sheetId="20" r:id="rId5"/>
    <sheet name="Official_Sector_Station_Codes" sheetId="16" r:id="rId6"/>
    <sheet name="COVIDWHASH" sheetId="17" r:id="rId7"/>
    <sheet name="Monitoring" sheetId="11" r:id="rId8"/>
    <sheet name="Sheet1" sheetId="14" r:id="rId9"/>
    <sheet name="STATION" sheetId="8" r:id="rId10"/>
    <sheet name="Archive" sheetId="18" r:id="rId11"/>
    <sheet name="DOD-archive" sheetId="6" r:id="rId12"/>
    <sheet name="Contractors-archive" sheetId="15" r:id="rId13"/>
  </sheets>
  <externalReferences>
    <externalReference r:id="rId14"/>
    <externalReference r:id="rId15"/>
  </externalReferences>
  <definedNames>
    <definedName name="_xlnm._FilterDatabase" localSheetId="3" hidden="1">'CONTRACTOR MASTER'!$A$1:$Z$14</definedName>
    <definedName name="_xlnm._FilterDatabase" localSheetId="4" hidden="1">'DOD MASTER'!$A$1:$Z$53</definedName>
    <definedName name="_xlnm._FilterDatabase" localSheetId="1" hidden="1">'USBP MASTER'!$A$1:$Z$1047</definedName>
    <definedName name="CORRIDORS">Official_Sector_Station_Codes!$A$2:$A$169</definedName>
    <definedName name="STATIONCODES">Official_Sector_Station_Codes!$D$2:$D$169</definedName>
    <definedName name="STATIONLOCATION">Official_Sector_Station_Codes!$F$2:$F$169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48" i="5" l="1"/>
  <c r="G1048" i="5"/>
  <c r="H1047" i="5" l="1"/>
  <c r="G1047" i="5"/>
  <c r="H1046" i="5"/>
  <c r="G1046" i="5"/>
  <c r="H1043" i="5" l="1"/>
  <c r="H1044" i="5"/>
  <c r="H1045" i="5"/>
  <c r="G1043" i="5"/>
  <c r="G1044" i="5"/>
  <c r="G1045" i="5"/>
  <c r="H1042" i="5" l="1"/>
  <c r="G1042" i="5"/>
  <c r="H1041" i="5"/>
  <c r="G1041" i="5"/>
  <c r="H1040" i="5" l="1"/>
  <c r="G1040" i="5"/>
  <c r="H1039" i="5" l="1"/>
  <c r="G1039" i="5"/>
  <c r="H1038" i="5" l="1"/>
  <c r="G1038" i="5"/>
  <c r="L5" i="21" l="1"/>
  <c r="K5" i="21"/>
  <c r="J5" i="21"/>
  <c r="I5" i="21"/>
  <c r="H5" i="21"/>
  <c r="G5" i="21"/>
  <c r="F5" i="21"/>
  <c r="E5" i="21"/>
  <c r="L4" i="21"/>
  <c r="K4" i="21"/>
  <c r="J4" i="21"/>
  <c r="I4" i="21"/>
  <c r="H4" i="21"/>
  <c r="E4" i="21"/>
  <c r="G4" i="21"/>
  <c r="F4" i="21"/>
  <c r="E6" i="21" l="1"/>
  <c r="I6" i="21"/>
  <c r="F6" i="21"/>
  <c r="J6" i="21"/>
  <c r="G6" i="21"/>
  <c r="K6" i="21"/>
  <c r="H6" i="21"/>
  <c r="L6" i="21"/>
  <c r="D4" i="21"/>
  <c r="D5" i="21"/>
  <c r="H1036" i="5"/>
  <c r="H1037" i="5"/>
  <c r="G1036" i="5"/>
  <c r="G1037" i="5"/>
  <c r="H1035" i="5"/>
  <c r="G1035" i="5"/>
  <c r="D6" i="21" l="1"/>
  <c r="H1034" i="5"/>
  <c r="G1034" i="5"/>
  <c r="H1033" i="5" l="1"/>
  <c r="G1033" i="5"/>
  <c r="H1031" i="5"/>
  <c r="H1032" i="5"/>
  <c r="G1031" i="5"/>
  <c r="G1032" i="5"/>
  <c r="H1030" i="5" l="1"/>
  <c r="G1030" i="5"/>
  <c r="H1029" i="5"/>
  <c r="G1029" i="5"/>
  <c r="H862" i="17" l="1"/>
  <c r="G862" i="17"/>
  <c r="H1027" i="5"/>
  <c r="H1028" i="5"/>
  <c r="G1027" i="5"/>
  <c r="G1028" i="5"/>
  <c r="H1024" i="5" l="1"/>
  <c r="H1025" i="5"/>
  <c r="H1026" i="5"/>
  <c r="G1024" i="5"/>
  <c r="G1025" i="5"/>
  <c r="G1026" i="5"/>
  <c r="H1023" i="5" l="1"/>
  <c r="G1023" i="5"/>
  <c r="H1022" i="5" l="1"/>
  <c r="G1022" i="5"/>
  <c r="H1021" i="5" l="1"/>
  <c r="H1020" i="5"/>
  <c r="H1019" i="5"/>
  <c r="H1018" i="5"/>
  <c r="H1017" i="5"/>
  <c r="H1016" i="5"/>
  <c r="H1015" i="5"/>
  <c r="H1014" i="5"/>
  <c r="H1013" i="5"/>
  <c r="H1012" i="5"/>
  <c r="G1021" i="5"/>
  <c r="G1020" i="5"/>
  <c r="G1019" i="5"/>
  <c r="G1018" i="5"/>
  <c r="G1017" i="5"/>
  <c r="G1016" i="5"/>
  <c r="G1015" i="5"/>
  <c r="G1014" i="5"/>
  <c r="G1013" i="5"/>
  <c r="G1012" i="5"/>
  <c r="H1011" i="5"/>
  <c r="G1011" i="5"/>
  <c r="H1010" i="5"/>
  <c r="H1009" i="5"/>
  <c r="G1009" i="5"/>
  <c r="G1010" i="5"/>
  <c r="H1007" i="5"/>
  <c r="H1008" i="5"/>
  <c r="G1007" i="5"/>
  <c r="G1008" i="5"/>
  <c r="H1006" i="5"/>
  <c r="G1006" i="5"/>
  <c r="H1000" i="5" l="1"/>
  <c r="H1001" i="5"/>
  <c r="H1002" i="5"/>
  <c r="H1003" i="5"/>
  <c r="H1004" i="5"/>
  <c r="H1005" i="5"/>
  <c r="G1000" i="5"/>
  <c r="G1001" i="5"/>
  <c r="G1002" i="5"/>
  <c r="G1003" i="5"/>
  <c r="G1004" i="5"/>
  <c r="G1005" i="5"/>
  <c r="H999" i="5" l="1"/>
  <c r="G999" i="5"/>
  <c r="H998" i="5" l="1"/>
  <c r="G998" i="5"/>
  <c r="H996" i="5" l="1"/>
  <c r="H997" i="5"/>
  <c r="G996" i="5"/>
  <c r="G997" i="5"/>
  <c r="H995" i="5" l="1"/>
  <c r="G995" i="5"/>
  <c r="H994" i="5"/>
  <c r="G994" i="5"/>
  <c r="H993" i="5" l="1"/>
  <c r="G993" i="5"/>
  <c r="H992" i="5" l="1"/>
  <c r="G992" i="5"/>
  <c r="H991" i="5" l="1"/>
  <c r="G991" i="5"/>
  <c r="H990" i="5" l="1"/>
  <c r="G990" i="5"/>
  <c r="H987" i="5"/>
  <c r="H988" i="5"/>
  <c r="H989" i="5"/>
  <c r="G987" i="5"/>
  <c r="G988" i="5"/>
  <c r="G989" i="5"/>
  <c r="H984" i="5" l="1"/>
  <c r="H985" i="5"/>
  <c r="H986" i="5"/>
  <c r="G984" i="5"/>
  <c r="G985" i="5"/>
  <c r="G986" i="5"/>
  <c r="H982" i="5"/>
  <c r="H983" i="5"/>
  <c r="G982" i="5"/>
  <c r="G983" i="5"/>
  <c r="H976" i="5" l="1"/>
  <c r="H977" i="5"/>
  <c r="H978" i="5"/>
  <c r="H979" i="5"/>
  <c r="H980" i="5"/>
  <c r="H981" i="5"/>
  <c r="G976" i="5"/>
  <c r="G977" i="5"/>
  <c r="G978" i="5"/>
  <c r="G979" i="5"/>
  <c r="G980" i="5"/>
  <c r="G981" i="5"/>
  <c r="H975" i="5"/>
  <c r="G975" i="5"/>
  <c r="H974" i="5"/>
  <c r="G974" i="5"/>
  <c r="H973" i="5" l="1"/>
  <c r="G973" i="5"/>
  <c r="H972" i="5" l="1"/>
  <c r="G972" i="5"/>
  <c r="H971" i="5" l="1"/>
  <c r="G971" i="5"/>
  <c r="H970" i="5" l="1"/>
  <c r="G970" i="5"/>
  <c r="G969" i="5"/>
  <c r="H969" i="5" l="1"/>
  <c r="H967" i="5"/>
  <c r="H968" i="5"/>
  <c r="G967" i="5"/>
  <c r="G968" i="5"/>
  <c r="H966" i="5"/>
  <c r="G966" i="5"/>
  <c r="H965" i="5" l="1"/>
  <c r="G965" i="5"/>
  <c r="H963" i="5" l="1"/>
  <c r="H964" i="5"/>
  <c r="G963" i="5"/>
  <c r="G964" i="5"/>
  <c r="H962" i="5"/>
  <c r="G962" i="5"/>
  <c r="H961" i="5" l="1"/>
  <c r="G961" i="5"/>
  <c r="G960" i="5" l="1"/>
  <c r="H960" i="5" l="1"/>
  <c r="H955" i="5"/>
  <c r="H956" i="5"/>
  <c r="H957" i="5"/>
  <c r="H958" i="5"/>
  <c r="H959" i="5"/>
  <c r="G955" i="5"/>
  <c r="G956" i="5"/>
  <c r="G957" i="5"/>
  <c r="G958" i="5"/>
  <c r="G959" i="5"/>
  <c r="H953" i="5"/>
  <c r="H954" i="5"/>
  <c r="G953" i="5"/>
  <c r="G954" i="5"/>
  <c r="H950" i="5" l="1"/>
  <c r="H951" i="5"/>
  <c r="H952" i="5"/>
  <c r="G947" i="5"/>
  <c r="G948" i="5"/>
  <c r="G949" i="5"/>
  <c r="G950" i="5"/>
  <c r="G951" i="5"/>
  <c r="G952" i="5"/>
  <c r="G944" i="5"/>
  <c r="G945" i="5"/>
  <c r="G946" i="5"/>
  <c r="H947" i="5" l="1"/>
  <c r="H948" i="5"/>
  <c r="H949" i="5"/>
  <c r="H946" i="5" l="1"/>
  <c r="H944" i="5"/>
  <c r="H945" i="5"/>
  <c r="H943" i="5" l="1"/>
  <c r="G943" i="5"/>
  <c r="H938" i="5" l="1"/>
  <c r="H939" i="5"/>
  <c r="H940" i="5"/>
  <c r="H941" i="5"/>
  <c r="H942" i="5"/>
  <c r="G938" i="5"/>
  <c r="G939" i="5"/>
  <c r="G940" i="5"/>
  <c r="G941" i="5"/>
  <c r="G942" i="5"/>
  <c r="H936" i="5" l="1"/>
  <c r="H937" i="5"/>
  <c r="G936" i="5"/>
  <c r="G937" i="5"/>
  <c r="H935" i="5" l="1"/>
  <c r="G935" i="5"/>
  <c r="H934" i="5" l="1"/>
  <c r="G934" i="5"/>
  <c r="H933" i="5" l="1"/>
  <c r="G933" i="5"/>
  <c r="G932" i="5" l="1"/>
  <c r="G931" i="5"/>
  <c r="G929" i="5"/>
  <c r="G928" i="5"/>
  <c r="G927" i="5"/>
  <c r="G926" i="5"/>
  <c r="G925" i="5"/>
  <c r="H931" i="5" l="1"/>
  <c r="H932" i="5"/>
  <c r="H930" i="5"/>
  <c r="H925" i="5" l="1"/>
  <c r="H926" i="5"/>
  <c r="H927" i="5"/>
  <c r="H928" i="5"/>
  <c r="H929" i="5"/>
  <c r="H923" i="5" l="1"/>
  <c r="H924" i="5"/>
  <c r="H922" i="5"/>
  <c r="H920" i="5" l="1"/>
  <c r="H921" i="5"/>
  <c r="H859" i="17" l="1"/>
  <c r="H918" i="5" l="1"/>
  <c r="H919" i="5"/>
  <c r="H917" i="5" l="1"/>
  <c r="H913" i="5" l="1"/>
  <c r="H914" i="5"/>
  <c r="H915" i="5"/>
  <c r="H916" i="5"/>
  <c r="G911" i="5" l="1"/>
  <c r="G912" i="5"/>
  <c r="H912" i="5" l="1"/>
  <c r="H911" i="5" l="1"/>
  <c r="G907" i="5" l="1"/>
  <c r="G908" i="5"/>
  <c r="G909" i="5"/>
  <c r="G910" i="5"/>
  <c r="G903" i="5"/>
  <c r="G904" i="5"/>
  <c r="G905" i="5"/>
  <c r="G906" i="5"/>
  <c r="G899" i="5"/>
  <c r="G900" i="5"/>
  <c r="G901" i="5"/>
  <c r="G902" i="5"/>
  <c r="G894" i="5"/>
  <c r="G895" i="5"/>
  <c r="G896" i="5"/>
  <c r="G897" i="5"/>
  <c r="G898" i="5"/>
  <c r="G893" i="5"/>
  <c r="G890" i="5"/>
  <c r="G891" i="5"/>
  <c r="G892" i="5"/>
  <c r="G889" i="5"/>
  <c r="H908" i="5" l="1"/>
  <c r="H909" i="5"/>
  <c r="H910" i="5"/>
  <c r="H907" i="5"/>
  <c r="H906" i="5"/>
  <c r="H903" i="5"/>
  <c r="H904" i="5"/>
  <c r="H905" i="5"/>
  <c r="H894" i="5" l="1"/>
  <c r="H895" i="5"/>
  <c r="H896" i="5"/>
  <c r="H897" i="5"/>
  <c r="H898" i="5"/>
  <c r="H899" i="5"/>
  <c r="H900" i="5"/>
  <c r="H901" i="5"/>
  <c r="H902" i="5"/>
  <c r="B895" i="5"/>
  <c r="B896" i="5" s="1"/>
  <c r="B897" i="5" s="1"/>
  <c r="B898" i="5" s="1"/>
  <c r="B899" i="5" s="1"/>
  <c r="B900" i="5" s="1"/>
  <c r="B901" i="5" s="1"/>
  <c r="B902" i="5" s="1"/>
  <c r="H893" i="5" l="1"/>
  <c r="H889" i="5"/>
  <c r="H890" i="5"/>
  <c r="H891" i="5"/>
  <c r="H892" i="5"/>
  <c r="L32" i="13" l="1"/>
  <c r="K32" i="13"/>
  <c r="J32" i="13"/>
  <c r="I32" i="13"/>
  <c r="H32" i="13"/>
  <c r="F32" i="13"/>
  <c r="E32" i="13"/>
  <c r="G32" i="13"/>
  <c r="G888" i="5"/>
  <c r="H858" i="17" l="1"/>
  <c r="H887" i="5"/>
  <c r="H888" i="5"/>
  <c r="H886" i="5" l="1"/>
  <c r="H884" i="5"/>
  <c r="H885" i="5"/>
  <c r="H883" i="5" l="1"/>
  <c r="H877" i="5" l="1"/>
  <c r="H878" i="5"/>
  <c r="H879" i="5"/>
  <c r="H880" i="5"/>
  <c r="H881" i="5"/>
  <c r="H882" i="5"/>
  <c r="H876" i="5" l="1"/>
  <c r="H857" i="17" l="1"/>
  <c r="H875" i="5"/>
  <c r="H2" i="18" l="1"/>
  <c r="C2" i="18"/>
  <c r="H1" i="18"/>
  <c r="C1" i="18"/>
  <c r="H873" i="5" l="1"/>
  <c r="H874" i="5"/>
  <c r="H872" i="5" l="1"/>
  <c r="F86" i="6" l="1"/>
  <c r="H871" i="5"/>
  <c r="H867" i="5" l="1"/>
  <c r="H868" i="5"/>
  <c r="H869" i="5"/>
  <c r="H870" i="5"/>
  <c r="H866" i="5" l="1"/>
  <c r="H865" i="5"/>
  <c r="C725" i="17"/>
  <c r="H864" i="5" l="1"/>
  <c r="H856" i="17" l="1"/>
  <c r="H855" i="17"/>
  <c r="H854" i="17"/>
  <c r="H853" i="17"/>
  <c r="H852" i="17"/>
  <c r="H851" i="17"/>
  <c r="H850" i="17"/>
  <c r="H849" i="17"/>
  <c r="H848" i="17"/>
  <c r="H847" i="17"/>
  <c r="H846" i="17"/>
  <c r="H845" i="17"/>
  <c r="H844" i="17"/>
  <c r="H843" i="17"/>
  <c r="H842" i="17"/>
  <c r="H841" i="17"/>
  <c r="H840" i="17"/>
  <c r="H839" i="17"/>
  <c r="H838" i="17"/>
  <c r="H837" i="17"/>
  <c r="H836" i="17"/>
  <c r="H835" i="17"/>
  <c r="H834" i="17"/>
  <c r="H833" i="17"/>
  <c r="H832" i="17"/>
  <c r="H831" i="17"/>
  <c r="H830" i="17"/>
  <c r="H829" i="17"/>
  <c r="H828" i="17"/>
  <c r="H827" i="17"/>
  <c r="H826" i="17"/>
  <c r="H825" i="17"/>
  <c r="H824" i="17"/>
  <c r="H823" i="17"/>
  <c r="H822" i="17"/>
  <c r="H821" i="17"/>
  <c r="H820" i="17"/>
  <c r="H819" i="17"/>
  <c r="H818" i="17"/>
  <c r="H817" i="17"/>
  <c r="H816" i="17"/>
  <c r="H815" i="17"/>
  <c r="H814" i="17"/>
  <c r="H813" i="17"/>
  <c r="H812" i="17"/>
  <c r="H811" i="17"/>
  <c r="H810" i="17"/>
  <c r="H809" i="17"/>
  <c r="H808" i="17"/>
  <c r="H807" i="17"/>
  <c r="H806" i="17"/>
  <c r="H805" i="17"/>
  <c r="H804" i="17"/>
  <c r="H803" i="17"/>
  <c r="H802" i="17"/>
  <c r="H801" i="17"/>
  <c r="H800" i="17"/>
  <c r="H799" i="17"/>
  <c r="H798" i="17"/>
  <c r="H797" i="17"/>
  <c r="H796" i="17"/>
  <c r="H795" i="17"/>
  <c r="H794" i="17"/>
  <c r="H793" i="17"/>
  <c r="H792" i="17"/>
  <c r="H791" i="17"/>
  <c r="H790" i="17"/>
  <c r="H789" i="17"/>
  <c r="H788" i="17"/>
  <c r="H787" i="17"/>
  <c r="H786" i="17"/>
  <c r="H785" i="17"/>
  <c r="H784" i="17"/>
  <c r="H783" i="17"/>
  <c r="H782" i="17"/>
  <c r="H781" i="17"/>
  <c r="H780" i="17"/>
  <c r="H779" i="17"/>
  <c r="C779" i="17"/>
  <c r="H778" i="17"/>
  <c r="C778" i="17"/>
  <c r="H777" i="17"/>
  <c r="C777" i="17"/>
  <c r="H776" i="17"/>
  <c r="C776" i="17"/>
  <c r="H775" i="17"/>
  <c r="C775" i="17"/>
  <c r="H774" i="17"/>
  <c r="C774" i="17"/>
  <c r="H773" i="17"/>
  <c r="C773" i="17"/>
  <c r="H772" i="17"/>
  <c r="C772" i="17"/>
  <c r="H771" i="17"/>
  <c r="C771" i="17"/>
  <c r="H770" i="17"/>
  <c r="C770" i="17"/>
  <c r="H769" i="17"/>
  <c r="C769" i="17"/>
  <c r="H768" i="17"/>
  <c r="C768" i="17"/>
  <c r="H767" i="17"/>
  <c r="C767" i="17"/>
  <c r="H766" i="17"/>
  <c r="C766" i="17"/>
  <c r="H765" i="17"/>
  <c r="C765" i="17"/>
  <c r="H764" i="17"/>
  <c r="C764" i="17"/>
  <c r="H763" i="17"/>
  <c r="C763" i="17"/>
  <c r="H762" i="17"/>
  <c r="C762" i="17"/>
  <c r="H761" i="17"/>
  <c r="C761" i="17"/>
  <c r="H760" i="17"/>
  <c r="C760" i="17"/>
  <c r="H759" i="17"/>
  <c r="C759" i="17"/>
  <c r="H758" i="17"/>
  <c r="C758" i="17"/>
  <c r="H757" i="17"/>
  <c r="C757" i="17"/>
  <c r="H756" i="17"/>
  <c r="C756" i="17"/>
  <c r="H755" i="17"/>
  <c r="C755" i="17"/>
  <c r="H754" i="17"/>
  <c r="C754" i="17"/>
  <c r="H753" i="17"/>
  <c r="C753" i="17"/>
  <c r="H752" i="17"/>
  <c r="C752" i="17"/>
  <c r="H751" i="17"/>
  <c r="C751" i="17"/>
  <c r="H750" i="17"/>
  <c r="C750" i="17"/>
  <c r="H749" i="17"/>
  <c r="C749" i="17"/>
  <c r="H748" i="17"/>
  <c r="C748" i="17"/>
  <c r="H747" i="17"/>
  <c r="C747" i="17"/>
  <c r="H746" i="17"/>
  <c r="C746" i="17"/>
  <c r="H745" i="17"/>
  <c r="C745" i="17"/>
  <c r="H744" i="17"/>
  <c r="C744" i="17"/>
  <c r="H743" i="17"/>
  <c r="C743" i="17"/>
  <c r="H742" i="17"/>
  <c r="C742" i="17"/>
  <c r="H741" i="17"/>
  <c r="C741" i="17"/>
  <c r="H740" i="17"/>
  <c r="C740" i="17"/>
  <c r="H739" i="17"/>
  <c r="C739" i="17"/>
  <c r="H738" i="17"/>
  <c r="C738" i="17"/>
  <c r="H737" i="17"/>
  <c r="C737" i="17"/>
  <c r="H736" i="17"/>
  <c r="C736" i="17"/>
  <c r="H735" i="17"/>
  <c r="C735" i="17"/>
  <c r="H734" i="17"/>
  <c r="C734" i="17"/>
  <c r="H733" i="17"/>
  <c r="C733" i="17"/>
  <c r="H732" i="17"/>
  <c r="C732" i="17"/>
  <c r="H731" i="17"/>
  <c r="C731" i="17"/>
  <c r="H730" i="17"/>
  <c r="C730" i="17"/>
  <c r="H729" i="17"/>
  <c r="C729" i="17"/>
  <c r="H728" i="17"/>
  <c r="C728" i="17"/>
  <c r="H727" i="17"/>
  <c r="C727" i="17"/>
  <c r="H726" i="17"/>
  <c r="C726" i="17"/>
  <c r="H725" i="17"/>
  <c r="H724" i="17"/>
  <c r="C724" i="17"/>
  <c r="H723" i="17"/>
  <c r="C723" i="17"/>
  <c r="H722" i="17"/>
  <c r="C722" i="17"/>
  <c r="H721" i="17"/>
  <c r="C721" i="17"/>
  <c r="H720" i="17"/>
  <c r="C720" i="17"/>
  <c r="H719" i="17"/>
  <c r="C719" i="17"/>
  <c r="H718" i="17"/>
  <c r="C718" i="17"/>
  <c r="H717" i="17"/>
  <c r="C717" i="17"/>
  <c r="H716" i="17"/>
  <c r="C716" i="17"/>
  <c r="H715" i="17"/>
  <c r="C715" i="17"/>
  <c r="H714" i="17"/>
  <c r="C714" i="17"/>
  <c r="H713" i="17"/>
  <c r="C713" i="17"/>
  <c r="H712" i="17"/>
  <c r="C712" i="17"/>
  <c r="H711" i="17"/>
  <c r="C711" i="17"/>
  <c r="H710" i="17"/>
  <c r="C710" i="17"/>
  <c r="H709" i="17"/>
  <c r="C709" i="17"/>
  <c r="H708" i="17"/>
  <c r="C708" i="17"/>
  <c r="H707" i="17"/>
  <c r="C707" i="17"/>
  <c r="H706" i="17"/>
  <c r="C706" i="17"/>
  <c r="H705" i="17"/>
  <c r="C705" i="17"/>
  <c r="H704" i="17"/>
  <c r="C704" i="17"/>
  <c r="H703" i="17"/>
  <c r="C703" i="17"/>
  <c r="H702" i="17"/>
  <c r="C702" i="17"/>
  <c r="H701" i="17"/>
  <c r="C701" i="17"/>
  <c r="H700" i="17"/>
  <c r="C700" i="17"/>
  <c r="H699" i="17"/>
  <c r="C699" i="17"/>
  <c r="H698" i="17"/>
  <c r="C698" i="17"/>
  <c r="H697" i="17"/>
  <c r="C697" i="17"/>
  <c r="H696" i="17"/>
  <c r="C696" i="17"/>
  <c r="H695" i="17"/>
  <c r="C695" i="17"/>
  <c r="H694" i="17"/>
  <c r="C694" i="17"/>
  <c r="H693" i="17"/>
  <c r="C693" i="17"/>
  <c r="H692" i="17"/>
  <c r="C692" i="17"/>
  <c r="H691" i="17"/>
  <c r="C691" i="17"/>
  <c r="H690" i="17"/>
  <c r="C690" i="17"/>
  <c r="B690" i="17"/>
  <c r="B691" i="17" s="1"/>
  <c r="H689" i="17"/>
  <c r="C689" i="17"/>
  <c r="H688" i="17"/>
  <c r="C688" i="17"/>
  <c r="H687" i="17"/>
  <c r="C687" i="17"/>
  <c r="H686" i="17"/>
  <c r="C686" i="17"/>
  <c r="H685" i="17"/>
  <c r="C685" i="17"/>
  <c r="H684" i="17"/>
  <c r="C684" i="17"/>
  <c r="H683" i="17"/>
  <c r="C683" i="17"/>
  <c r="B683" i="17"/>
  <c r="B684" i="17" s="1"/>
  <c r="H682" i="17"/>
  <c r="C682" i="17"/>
  <c r="H681" i="17"/>
  <c r="C681" i="17"/>
  <c r="H680" i="17"/>
  <c r="C680" i="17"/>
  <c r="H679" i="17"/>
  <c r="C679" i="17"/>
  <c r="H678" i="17"/>
  <c r="C678" i="17"/>
  <c r="H677" i="17"/>
  <c r="C677" i="17"/>
  <c r="H676" i="17"/>
  <c r="C676" i="17"/>
  <c r="H675" i="17"/>
  <c r="C675" i="17"/>
  <c r="H674" i="17"/>
  <c r="C674" i="17"/>
  <c r="H673" i="17"/>
  <c r="C673" i="17"/>
  <c r="H672" i="17"/>
  <c r="C672" i="17"/>
  <c r="H671" i="17"/>
  <c r="C671" i="17"/>
  <c r="H670" i="17"/>
  <c r="C670" i="17"/>
  <c r="H669" i="17"/>
  <c r="C669" i="17"/>
  <c r="H668" i="17"/>
  <c r="C668" i="17"/>
  <c r="H667" i="17"/>
  <c r="C667" i="17"/>
  <c r="H666" i="17"/>
  <c r="C666" i="17"/>
  <c r="B666" i="17"/>
  <c r="B667" i="17" s="1"/>
  <c r="B668" i="17" s="1"/>
  <c r="B669" i="17" s="1"/>
  <c r="B670" i="17" s="1"/>
  <c r="B671" i="17" s="1"/>
  <c r="B672" i="17" s="1"/>
  <c r="B673" i="17" s="1"/>
  <c r="B674" i="17" s="1"/>
  <c r="B675" i="17" s="1"/>
  <c r="B676" i="17" s="1"/>
  <c r="B677" i="17" s="1"/>
  <c r="B678" i="17" s="1"/>
  <c r="B679" i="17" s="1"/>
  <c r="B680" i="17" s="1"/>
  <c r="H665" i="17"/>
  <c r="C665" i="17"/>
  <c r="H664" i="17"/>
  <c r="C664" i="17"/>
  <c r="H663" i="17"/>
  <c r="C663" i="17"/>
  <c r="H662" i="17"/>
  <c r="C662" i="17"/>
  <c r="H661" i="17"/>
  <c r="C661" i="17"/>
  <c r="H660" i="17"/>
  <c r="C660" i="17"/>
  <c r="H659" i="17"/>
  <c r="C659" i="17"/>
  <c r="H658" i="17"/>
  <c r="C658" i="17"/>
  <c r="H657" i="17"/>
  <c r="C657" i="17"/>
  <c r="H656" i="17"/>
  <c r="C656" i="17"/>
  <c r="H655" i="17"/>
  <c r="C655" i="17"/>
  <c r="H654" i="17"/>
  <c r="C654" i="17"/>
  <c r="H653" i="17"/>
  <c r="C653" i="17"/>
  <c r="H652" i="17"/>
  <c r="C652" i="17"/>
  <c r="H651" i="17"/>
  <c r="C651" i="17"/>
  <c r="H650" i="17"/>
  <c r="C650" i="17"/>
  <c r="H649" i="17"/>
  <c r="C649" i="17"/>
  <c r="H648" i="17"/>
  <c r="C648" i="17"/>
  <c r="H647" i="17"/>
  <c r="C647" i="17"/>
  <c r="H646" i="17"/>
  <c r="C646" i="17"/>
  <c r="H645" i="17"/>
  <c r="C645" i="17"/>
  <c r="H644" i="17"/>
  <c r="C644" i="17"/>
  <c r="H643" i="17"/>
  <c r="C643" i="17"/>
  <c r="H642" i="17"/>
  <c r="C642" i="17"/>
  <c r="H641" i="17"/>
  <c r="C641" i="17"/>
  <c r="H640" i="17"/>
  <c r="C640" i="17"/>
  <c r="H639" i="17"/>
  <c r="C639" i="17"/>
  <c r="H638" i="17"/>
  <c r="C638" i="17"/>
  <c r="H637" i="17"/>
  <c r="C637" i="17"/>
  <c r="H636" i="17"/>
  <c r="C636" i="17"/>
  <c r="H635" i="17"/>
  <c r="C635" i="17"/>
  <c r="H634" i="17"/>
  <c r="C634" i="17"/>
  <c r="H633" i="17"/>
  <c r="C633" i="17"/>
  <c r="H632" i="17"/>
  <c r="C632" i="17"/>
  <c r="H631" i="17"/>
  <c r="C631" i="17"/>
  <c r="H630" i="17"/>
  <c r="C630" i="17"/>
  <c r="H629" i="17"/>
  <c r="C629" i="17"/>
  <c r="H628" i="17"/>
  <c r="C628" i="17"/>
  <c r="H627" i="17"/>
  <c r="C627" i="17"/>
  <c r="H626" i="17"/>
  <c r="C626" i="17"/>
  <c r="H625" i="17"/>
  <c r="C625" i="17"/>
  <c r="B625" i="17"/>
  <c r="H624" i="17"/>
  <c r="C624" i="17"/>
  <c r="H623" i="17"/>
  <c r="C623" i="17"/>
  <c r="H622" i="17"/>
  <c r="C622" i="17"/>
  <c r="H621" i="17"/>
  <c r="C621" i="17"/>
  <c r="H620" i="17"/>
  <c r="C620" i="17"/>
  <c r="H619" i="17"/>
  <c r="C619" i="17"/>
  <c r="H618" i="17"/>
  <c r="C618" i="17"/>
  <c r="H617" i="17"/>
  <c r="C617" i="17"/>
  <c r="H616" i="17"/>
  <c r="C616" i="17"/>
  <c r="H615" i="17"/>
  <c r="C615" i="17"/>
  <c r="H614" i="17"/>
  <c r="C614" i="17"/>
  <c r="H613" i="17"/>
  <c r="C613" i="17"/>
  <c r="H612" i="17"/>
  <c r="C612" i="17"/>
  <c r="H611" i="17"/>
  <c r="C611" i="17"/>
  <c r="H610" i="17"/>
  <c r="C610" i="17"/>
  <c r="H609" i="17"/>
  <c r="C609" i="17"/>
  <c r="H608" i="17"/>
  <c r="C608" i="17"/>
  <c r="H607" i="17"/>
  <c r="C607" i="17"/>
  <c r="H606" i="17"/>
  <c r="C606" i="17"/>
  <c r="H605" i="17"/>
  <c r="C605" i="17"/>
  <c r="H604" i="17"/>
  <c r="C604" i="17"/>
  <c r="H603" i="17"/>
  <c r="C603" i="17"/>
  <c r="H602" i="17"/>
  <c r="C602" i="17"/>
  <c r="H601" i="17"/>
  <c r="C601" i="17"/>
  <c r="B601" i="17"/>
  <c r="B602" i="17" s="1"/>
  <c r="H600" i="17"/>
  <c r="C600" i="17"/>
  <c r="H599" i="17"/>
  <c r="C599" i="17"/>
  <c r="H598" i="17"/>
  <c r="C598" i="17"/>
  <c r="H597" i="17"/>
  <c r="C597" i="17"/>
  <c r="H596" i="17"/>
  <c r="C596" i="17"/>
  <c r="H595" i="17"/>
  <c r="C595" i="17"/>
  <c r="H594" i="17"/>
  <c r="C594" i="17"/>
  <c r="H593" i="17"/>
  <c r="C593" i="17"/>
  <c r="H592" i="17"/>
  <c r="C592" i="17"/>
  <c r="H591" i="17"/>
  <c r="C591" i="17"/>
  <c r="H590" i="17"/>
  <c r="C590" i="17"/>
  <c r="H589" i="17"/>
  <c r="C589" i="17"/>
  <c r="H588" i="17"/>
  <c r="C588" i="17"/>
  <c r="H587" i="17"/>
  <c r="C587" i="17"/>
  <c r="H586" i="17"/>
  <c r="C586" i="17"/>
  <c r="H585" i="17"/>
  <c r="C585" i="17"/>
  <c r="H584" i="17"/>
  <c r="C584" i="17"/>
  <c r="H583" i="17"/>
  <c r="C583" i="17"/>
  <c r="H582" i="17"/>
  <c r="C582" i="17"/>
  <c r="H581" i="17"/>
  <c r="C581" i="17"/>
  <c r="H580" i="17"/>
  <c r="C580" i="17"/>
  <c r="H579" i="17"/>
  <c r="C579" i="17"/>
  <c r="H578" i="17"/>
  <c r="C578" i="17"/>
  <c r="H577" i="17"/>
  <c r="C577" i="17"/>
  <c r="H576" i="17"/>
  <c r="C576" i="17"/>
  <c r="B576" i="17"/>
  <c r="B577" i="17" s="1"/>
  <c r="H575" i="17"/>
  <c r="C575" i="17"/>
  <c r="H574" i="17"/>
  <c r="C574" i="17"/>
  <c r="H573" i="17"/>
  <c r="C573" i="17"/>
  <c r="H572" i="17"/>
  <c r="C572" i="17"/>
  <c r="H571" i="17"/>
  <c r="C571" i="17"/>
  <c r="H570" i="17"/>
  <c r="C570" i="17"/>
  <c r="H569" i="17"/>
  <c r="C569" i="17"/>
  <c r="H568" i="17"/>
  <c r="C568" i="17"/>
  <c r="H567" i="17"/>
  <c r="C567" i="17"/>
  <c r="H566" i="17"/>
  <c r="C566" i="17"/>
  <c r="H565" i="17"/>
  <c r="C565" i="17"/>
  <c r="H564" i="17"/>
  <c r="C564" i="17"/>
  <c r="H563" i="17"/>
  <c r="C563" i="17"/>
  <c r="H562" i="17"/>
  <c r="C562" i="17"/>
  <c r="H561" i="17"/>
  <c r="C561" i="17"/>
  <c r="H560" i="17"/>
  <c r="C560" i="17"/>
  <c r="H559" i="17"/>
  <c r="C559" i="17"/>
  <c r="H558" i="17"/>
  <c r="C558" i="17"/>
  <c r="H557" i="17"/>
  <c r="C557" i="17"/>
  <c r="H556" i="17"/>
  <c r="C556" i="17"/>
  <c r="H555" i="17"/>
  <c r="C555" i="17"/>
  <c r="H554" i="17"/>
  <c r="C554" i="17"/>
  <c r="H553" i="17"/>
  <c r="C553" i="17"/>
  <c r="H552" i="17"/>
  <c r="C552" i="17"/>
  <c r="H551" i="17"/>
  <c r="C551" i="17"/>
  <c r="H550" i="17"/>
  <c r="C550" i="17"/>
  <c r="H549" i="17"/>
  <c r="C549" i="17"/>
  <c r="H548" i="17"/>
  <c r="C548" i="17"/>
  <c r="H547" i="17"/>
  <c r="C547" i="17"/>
  <c r="H546" i="17"/>
  <c r="C546" i="17"/>
  <c r="H545" i="17"/>
  <c r="C545" i="17"/>
  <c r="H544" i="17"/>
  <c r="C544" i="17"/>
  <c r="H543" i="17"/>
  <c r="C543" i="17"/>
  <c r="H542" i="17"/>
  <c r="C542" i="17"/>
  <c r="H541" i="17"/>
  <c r="C541" i="17"/>
  <c r="H540" i="17"/>
  <c r="C540" i="17"/>
  <c r="H539" i="17"/>
  <c r="C539" i="17"/>
  <c r="H538" i="17"/>
  <c r="C538" i="17"/>
  <c r="H537" i="17"/>
  <c r="C537" i="17"/>
  <c r="H536" i="17"/>
  <c r="C536" i="17"/>
  <c r="H535" i="17"/>
  <c r="C535" i="17"/>
  <c r="H534" i="17"/>
  <c r="C534" i="17"/>
  <c r="H533" i="17"/>
  <c r="C533" i="17"/>
  <c r="H532" i="17"/>
  <c r="C532" i="17"/>
  <c r="H531" i="17"/>
  <c r="C531" i="17"/>
  <c r="H530" i="17"/>
  <c r="C530" i="17"/>
  <c r="H529" i="17"/>
  <c r="C529" i="17"/>
  <c r="H528" i="17"/>
  <c r="C528" i="17"/>
  <c r="H527" i="17"/>
  <c r="C527" i="17"/>
  <c r="H526" i="17"/>
  <c r="C526" i="17"/>
  <c r="H525" i="17"/>
  <c r="C525" i="17"/>
  <c r="H524" i="17"/>
  <c r="C524" i="17"/>
  <c r="H523" i="17"/>
  <c r="C523" i="17"/>
  <c r="H522" i="17"/>
  <c r="C522" i="17"/>
  <c r="H521" i="17"/>
  <c r="C521" i="17"/>
  <c r="H520" i="17"/>
  <c r="C520" i="17"/>
  <c r="H519" i="17"/>
  <c r="C519" i="17"/>
  <c r="H518" i="17"/>
  <c r="C518" i="17"/>
  <c r="H517" i="17"/>
  <c r="C517" i="17"/>
  <c r="H516" i="17"/>
  <c r="C516" i="17"/>
  <c r="H515" i="17"/>
  <c r="C515" i="17"/>
  <c r="H514" i="17"/>
  <c r="C514" i="17"/>
  <c r="H513" i="17"/>
  <c r="C513" i="17"/>
  <c r="H512" i="17"/>
  <c r="C512" i="17"/>
  <c r="H511" i="17"/>
  <c r="C511" i="17"/>
  <c r="H510" i="17"/>
  <c r="C510" i="17"/>
  <c r="H509" i="17"/>
  <c r="C509" i="17"/>
  <c r="H508" i="17"/>
  <c r="C508" i="17"/>
  <c r="H507" i="17"/>
  <c r="C507" i="17"/>
  <c r="H506" i="17"/>
  <c r="C506" i="17"/>
  <c r="H505" i="17"/>
  <c r="C505" i="17"/>
  <c r="H504" i="17"/>
  <c r="C504" i="17"/>
  <c r="H503" i="17"/>
  <c r="C503" i="17"/>
  <c r="H502" i="17"/>
  <c r="C502" i="17"/>
  <c r="H501" i="17"/>
  <c r="C501" i="17"/>
  <c r="H500" i="17"/>
  <c r="C500" i="17"/>
  <c r="H499" i="17"/>
  <c r="C499" i="17"/>
  <c r="H498" i="17"/>
  <c r="C498" i="17"/>
  <c r="B498" i="17"/>
  <c r="H497" i="17"/>
  <c r="C497" i="17"/>
  <c r="B497" i="17"/>
  <c r="H496" i="17"/>
  <c r="C496" i="17"/>
  <c r="B496" i="17"/>
  <c r="H495" i="17"/>
  <c r="C495" i="17"/>
  <c r="B495" i="17"/>
  <c r="N494" i="17"/>
  <c r="N495" i="17" s="1"/>
  <c r="N496" i="17" s="1"/>
  <c r="N497" i="17" s="1"/>
  <c r="N498" i="17" s="1"/>
  <c r="H494" i="17"/>
  <c r="C494" i="17"/>
  <c r="B494" i="17"/>
  <c r="H493" i="17"/>
  <c r="C493" i="17"/>
  <c r="H492" i="17"/>
  <c r="C492" i="17"/>
  <c r="H491" i="17"/>
  <c r="C491" i="17"/>
  <c r="H490" i="17"/>
  <c r="C490" i="17"/>
  <c r="H489" i="17"/>
  <c r="C489" i="17"/>
  <c r="H488" i="17"/>
  <c r="C488" i="17"/>
  <c r="H487" i="17"/>
  <c r="C487" i="17"/>
  <c r="H486" i="17"/>
  <c r="C486" i="17"/>
  <c r="B486" i="17"/>
  <c r="H485" i="17"/>
  <c r="C485" i="17"/>
  <c r="H484" i="17"/>
  <c r="C484" i="17"/>
  <c r="H483" i="17"/>
  <c r="C483" i="17"/>
  <c r="H482" i="17"/>
  <c r="C482" i="17"/>
  <c r="H481" i="17"/>
  <c r="C481" i="17"/>
  <c r="H480" i="17"/>
  <c r="C480" i="17"/>
  <c r="H479" i="17"/>
  <c r="C479" i="17"/>
  <c r="H478" i="17"/>
  <c r="C478" i="17"/>
  <c r="H477" i="17"/>
  <c r="C477" i="17"/>
  <c r="H476" i="17"/>
  <c r="C476" i="17"/>
  <c r="H475" i="17"/>
  <c r="C475" i="17"/>
  <c r="H474" i="17"/>
  <c r="C474" i="17"/>
  <c r="H473" i="17"/>
  <c r="C473" i="17"/>
  <c r="H472" i="17"/>
  <c r="C472" i="17"/>
  <c r="H471" i="17"/>
  <c r="C471" i="17"/>
  <c r="H470" i="17"/>
  <c r="C470" i="17"/>
  <c r="H469" i="17"/>
  <c r="C469" i="17"/>
  <c r="H468" i="17"/>
  <c r="C468" i="17"/>
  <c r="H467" i="17"/>
  <c r="C467" i="17"/>
  <c r="H466" i="17"/>
  <c r="C466" i="17"/>
  <c r="H465" i="17"/>
  <c r="C465" i="17"/>
  <c r="H464" i="17"/>
  <c r="C464" i="17"/>
  <c r="H463" i="17"/>
  <c r="C463" i="17"/>
  <c r="H462" i="17"/>
  <c r="C462" i="17"/>
  <c r="H461" i="17"/>
  <c r="C461" i="17"/>
  <c r="H460" i="17"/>
  <c r="C460" i="17"/>
  <c r="H459" i="17"/>
  <c r="C459" i="17"/>
  <c r="H458" i="17"/>
  <c r="C458" i="17"/>
  <c r="H457" i="17"/>
  <c r="C457" i="17"/>
  <c r="H456" i="17"/>
  <c r="C456" i="17"/>
  <c r="H455" i="17"/>
  <c r="C455" i="17"/>
  <c r="H454" i="17"/>
  <c r="C454" i="17"/>
  <c r="H453" i="17"/>
  <c r="C453" i="17"/>
  <c r="H452" i="17"/>
  <c r="C452" i="17"/>
  <c r="H451" i="17"/>
  <c r="C451" i="17"/>
  <c r="B451" i="17"/>
  <c r="H450" i="17"/>
  <c r="C450" i="17"/>
  <c r="H449" i="17"/>
  <c r="C449" i="17"/>
  <c r="H448" i="17"/>
  <c r="C448" i="17"/>
  <c r="H447" i="17"/>
  <c r="C447" i="17"/>
  <c r="H446" i="17"/>
  <c r="C446" i="17"/>
  <c r="H445" i="17"/>
  <c r="C445" i="17"/>
  <c r="H444" i="17"/>
  <c r="C444" i="17"/>
  <c r="H443" i="17"/>
  <c r="C443" i="17"/>
  <c r="H442" i="17"/>
  <c r="C442" i="17"/>
  <c r="H441" i="17"/>
  <c r="C441" i="17"/>
  <c r="H440" i="17"/>
  <c r="C440" i="17"/>
  <c r="H439" i="17"/>
  <c r="C439" i="17"/>
  <c r="H438" i="17"/>
  <c r="C438" i="17"/>
  <c r="H437" i="17"/>
  <c r="C437" i="17"/>
  <c r="H436" i="17"/>
  <c r="C436" i="17"/>
  <c r="H435" i="17"/>
  <c r="C435" i="17"/>
  <c r="H434" i="17"/>
  <c r="C434" i="17"/>
  <c r="H433" i="17"/>
  <c r="C433" i="17"/>
  <c r="H432" i="17"/>
  <c r="C432" i="17"/>
  <c r="H431" i="17"/>
  <c r="C431" i="17"/>
  <c r="H430" i="17"/>
  <c r="C430" i="17"/>
  <c r="H429" i="17"/>
  <c r="C429" i="17"/>
  <c r="H428" i="17"/>
  <c r="C428" i="17"/>
  <c r="H427" i="17"/>
  <c r="C427" i="17"/>
  <c r="H426" i="17"/>
  <c r="C426" i="17"/>
  <c r="H425" i="17"/>
  <c r="C425" i="17"/>
  <c r="H424" i="17"/>
  <c r="C424" i="17"/>
  <c r="H423" i="17"/>
  <c r="C423" i="17"/>
  <c r="H422" i="17"/>
  <c r="C422" i="17"/>
  <c r="N421" i="17"/>
  <c r="N422" i="17" s="1"/>
  <c r="N423" i="17" s="1"/>
  <c r="N424" i="17" s="1"/>
  <c r="N425" i="17" s="1"/>
  <c r="N426" i="17" s="1"/>
  <c r="N427" i="17" s="1"/>
  <c r="N428" i="17" s="1"/>
  <c r="N429" i="17" s="1"/>
  <c r="N430" i="17" s="1"/>
  <c r="N431" i="17" s="1"/>
  <c r="N432" i="17" s="1"/>
  <c r="N433" i="17" s="1"/>
  <c r="N434" i="17" s="1"/>
  <c r="N435" i="17" s="1"/>
  <c r="H421" i="17"/>
  <c r="C421" i="17"/>
  <c r="B421" i="17"/>
  <c r="B422" i="17" s="1"/>
  <c r="B423" i="17" s="1"/>
  <c r="B424" i="17" s="1"/>
  <c r="B425" i="17" s="1"/>
  <c r="B426" i="17" s="1"/>
  <c r="B427" i="17" s="1"/>
  <c r="B428" i="17" s="1"/>
  <c r="B429" i="17" s="1"/>
  <c r="B430" i="17" s="1"/>
  <c r="B431" i="17" s="1"/>
  <c r="B432" i="17" s="1"/>
  <c r="B433" i="17" s="1"/>
  <c r="B434" i="17" s="1"/>
  <c r="B435" i="17" s="1"/>
  <c r="H420" i="17"/>
  <c r="C420" i="17"/>
  <c r="H419" i="17"/>
  <c r="C419" i="17"/>
  <c r="H418" i="17"/>
  <c r="C418" i="17"/>
  <c r="H417" i="17"/>
  <c r="C417" i="17"/>
  <c r="H416" i="17"/>
  <c r="C416" i="17"/>
  <c r="H415" i="17"/>
  <c r="C415" i="17"/>
  <c r="H414" i="17"/>
  <c r="C414" i="17"/>
  <c r="H413" i="17"/>
  <c r="C413" i="17"/>
  <c r="H412" i="17"/>
  <c r="C412" i="17"/>
  <c r="H411" i="17"/>
  <c r="C411" i="17"/>
  <c r="H410" i="17"/>
  <c r="C410" i="17"/>
  <c r="H409" i="17"/>
  <c r="C409" i="17"/>
  <c r="H408" i="17"/>
  <c r="C408" i="17"/>
  <c r="H407" i="17"/>
  <c r="C407" i="17"/>
  <c r="H406" i="17"/>
  <c r="C406" i="17"/>
  <c r="H405" i="17"/>
  <c r="C405" i="17"/>
  <c r="H404" i="17"/>
  <c r="C404" i="17"/>
  <c r="H403" i="17"/>
  <c r="C403" i="17"/>
  <c r="H402" i="17"/>
  <c r="C402" i="17"/>
  <c r="H401" i="17"/>
  <c r="C401" i="17"/>
  <c r="H400" i="17"/>
  <c r="C400" i="17"/>
  <c r="H399" i="17"/>
  <c r="C399" i="17"/>
  <c r="H398" i="17"/>
  <c r="C398" i="17"/>
  <c r="H397" i="17"/>
  <c r="C397" i="17"/>
  <c r="H396" i="17"/>
  <c r="C396" i="17"/>
  <c r="H395" i="17"/>
  <c r="C395" i="17"/>
  <c r="H394" i="17"/>
  <c r="C394" i="17"/>
  <c r="H393" i="17"/>
  <c r="C393" i="17"/>
  <c r="H392" i="17"/>
  <c r="C392" i="17"/>
  <c r="H391" i="17"/>
  <c r="C391" i="17"/>
  <c r="H390" i="17"/>
  <c r="C390" i="17"/>
  <c r="H389" i="17"/>
  <c r="C389" i="17"/>
  <c r="H388" i="17"/>
  <c r="C388" i="17"/>
  <c r="H387" i="17"/>
  <c r="C387" i="17"/>
  <c r="H386" i="17"/>
  <c r="C386" i="17"/>
  <c r="H385" i="17"/>
  <c r="C385" i="17"/>
  <c r="H384" i="17"/>
  <c r="C384" i="17"/>
  <c r="H383" i="17"/>
  <c r="C383" i="17"/>
  <c r="H382" i="17"/>
  <c r="C382" i="17"/>
  <c r="H381" i="17"/>
  <c r="C381" i="17"/>
  <c r="H380" i="17"/>
  <c r="C380" i="17"/>
  <c r="H379" i="17"/>
  <c r="C379" i="17"/>
  <c r="H378" i="17"/>
  <c r="C378" i="17"/>
  <c r="H377" i="17"/>
  <c r="C377" i="17"/>
  <c r="H376" i="17"/>
  <c r="C376" i="17"/>
  <c r="H375" i="17"/>
  <c r="C375" i="17"/>
  <c r="H374" i="17"/>
  <c r="C374" i="17"/>
  <c r="H373" i="17"/>
  <c r="C373" i="17"/>
  <c r="H372" i="17"/>
  <c r="C372" i="17"/>
  <c r="H371" i="17"/>
  <c r="C371" i="17"/>
  <c r="H370" i="17"/>
  <c r="C370" i="17"/>
  <c r="H369" i="17"/>
  <c r="C369" i="17"/>
  <c r="H368" i="17"/>
  <c r="C368" i="17"/>
  <c r="H367" i="17"/>
  <c r="C367" i="17"/>
  <c r="H366" i="17"/>
  <c r="C366" i="17"/>
  <c r="H365" i="17"/>
  <c r="C365" i="17"/>
  <c r="H364" i="17"/>
  <c r="C364" i="17"/>
  <c r="H363" i="17"/>
  <c r="C363" i="17"/>
  <c r="H362" i="17"/>
  <c r="C362" i="17"/>
  <c r="B362" i="17"/>
  <c r="H361" i="17"/>
  <c r="C361" i="17"/>
  <c r="H360" i="17"/>
  <c r="C360" i="17"/>
  <c r="H359" i="17"/>
  <c r="C359" i="17"/>
  <c r="H358" i="17"/>
  <c r="C358" i="17"/>
  <c r="H357" i="17"/>
  <c r="C357" i="17"/>
  <c r="B357" i="17"/>
  <c r="H356" i="17"/>
  <c r="C356" i="17"/>
  <c r="H355" i="17"/>
  <c r="C355" i="17"/>
  <c r="N354" i="17"/>
  <c r="H354" i="17"/>
  <c r="C354" i="17"/>
  <c r="B354" i="17"/>
  <c r="H353" i="17"/>
  <c r="C353" i="17"/>
  <c r="H352" i="17"/>
  <c r="C352" i="17"/>
  <c r="H351" i="17"/>
  <c r="C351" i="17"/>
  <c r="H350" i="17"/>
  <c r="C350" i="17"/>
  <c r="H349" i="17"/>
  <c r="C349" i="17"/>
  <c r="H348" i="17"/>
  <c r="C348" i="17"/>
  <c r="H347" i="17"/>
  <c r="C347" i="17"/>
  <c r="H346" i="17"/>
  <c r="C346" i="17"/>
  <c r="H345" i="17"/>
  <c r="C345" i="17"/>
  <c r="H344" i="17"/>
  <c r="C344" i="17"/>
  <c r="H343" i="17"/>
  <c r="C343" i="17"/>
  <c r="H342" i="17"/>
  <c r="C342" i="17"/>
  <c r="H341" i="17"/>
  <c r="C341" i="17"/>
  <c r="H340" i="17"/>
  <c r="C340" i="17"/>
  <c r="H339" i="17"/>
  <c r="C339" i="17"/>
  <c r="H338" i="17"/>
  <c r="C338" i="17"/>
  <c r="H337" i="17"/>
  <c r="C337" i="17"/>
  <c r="H336" i="17"/>
  <c r="C336" i="17"/>
  <c r="H335" i="17"/>
  <c r="C335" i="17"/>
  <c r="H334" i="17"/>
  <c r="C334" i="17"/>
  <c r="H333" i="17"/>
  <c r="C333" i="17"/>
  <c r="H332" i="17"/>
  <c r="C332" i="17"/>
  <c r="H331" i="17"/>
  <c r="C331" i="17"/>
  <c r="H330" i="17"/>
  <c r="C330" i="17"/>
  <c r="H329" i="17"/>
  <c r="C329" i="17"/>
  <c r="H328" i="17"/>
  <c r="C328" i="17"/>
  <c r="H327" i="17"/>
  <c r="C327" i="17"/>
  <c r="H326" i="17"/>
  <c r="C326" i="17"/>
  <c r="H325" i="17"/>
  <c r="C325" i="17"/>
  <c r="H324" i="17"/>
  <c r="C324" i="17"/>
  <c r="H323" i="17"/>
  <c r="C323" i="17"/>
  <c r="H322" i="17"/>
  <c r="C322" i="17"/>
  <c r="H321" i="17"/>
  <c r="C321" i="17"/>
  <c r="H320" i="17"/>
  <c r="C320" i="17"/>
  <c r="H319" i="17"/>
  <c r="C319" i="17"/>
  <c r="H318" i="17"/>
  <c r="C318" i="17"/>
  <c r="B318" i="17"/>
  <c r="H317" i="17"/>
  <c r="C317" i="17"/>
  <c r="H316" i="17"/>
  <c r="C316" i="17"/>
  <c r="H315" i="17"/>
  <c r="C315" i="17"/>
  <c r="H314" i="17"/>
  <c r="C314" i="17"/>
  <c r="H313" i="17"/>
  <c r="C313" i="17"/>
  <c r="H312" i="17"/>
  <c r="C312" i="17"/>
  <c r="H311" i="17"/>
  <c r="C311" i="17"/>
  <c r="H310" i="17"/>
  <c r="C310" i="17"/>
  <c r="H309" i="17"/>
  <c r="C309" i="17"/>
  <c r="H308" i="17"/>
  <c r="C308" i="17"/>
  <c r="H307" i="17"/>
  <c r="C307" i="17"/>
  <c r="H306" i="17"/>
  <c r="C306" i="17"/>
  <c r="H305" i="17"/>
  <c r="C305" i="17"/>
  <c r="N304" i="17"/>
  <c r="H304" i="17"/>
  <c r="C304" i="17"/>
  <c r="H303" i="17"/>
  <c r="C303" i="17"/>
  <c r="H302" i="17"/>
  <c r="C302" i="17"/>
  <c r="H301" i="17"/>
  <c r="C301" i="17"/>
  <c r="H300" i="17"/>
  <c r="C300" i="17"/>
  <c r="H299" i="17"/>
  <c r="C299" i="17"/>
  <c r="H298" i="17"/>
  <c r="C298" i="17"/>
  <c r="H297" i="17"/>
  <c r="C297" i="17"/>
  <c r="H296" i="17"/>
  <c r="C296" i="17"/>
  <c r="H295" i="17"/>
  <c r="C295" i="17"/>
  <c r="H294" i="17"/>
  <c r="C294" i="17"/>
  <c r="H293" i="17"/>
  <c r="C293" i="17"/>
  <c r="H292" i="17"/>
  <c r="C292" i="17"/>
  <c r="H291" i="17"/>
  <c r="C291" i="17"/>
  <c r="H290" i="17"/>
  <c r="C290" i="17"/>
  <c r="H289" i="17"/>
  <c r="C289" i="17"/>
  <c r="H288" i="17"/>
  <c r="C288" i="17"/>
  <c r="H287" i="17"/>
  <c r="C287" i="17"/>
  <c r="H286" i="17"/>
  <c r="C286" i="17"/>
  <c r="H285" i="17"/>
  <c r="C285" i="17"/>
  <c r="H284" i="17"/>
  <c r="C284" i="17"/>
  <c r="H283" i="17"/>
  <c r="C283" i="17"/>
  <c r="H282" i="17"/>
  <c r="C282" i="17"/>
  <c r="H281" i="17"/>
  <c r="C281" i="17"/>
  <c r="H280" i="17"/>
  <c r="C280" i="17"/>
  <c r="H279" i="17"/>
  <c r="C279" i="17"/>
  <c r="H278" i="17"/>
  <c r="C278" i="17"/>
  <c r="H277" i="17"/>
  <c r="C277" i="17"/>
  <c r="H276" i="17"/>
  <c r="C276" i="17"/>
  <c r="H275" i="17"/>
  <c r="C275" i="17"/>
  <c r="H274" i="17"/>
  <c r="C274" i="17"/>
  <c r="H273" i="17"/>
  <c r="C273" i="17"/>
  <c r="H272" i="17"/>
  <c r="C272" i="17"/>
  <c r="H271" i="17"/>
  <c r="C271" i="17"/>
  <c r="H270" i="17"/>
  <c r="C270" i="17"/>
  <c r="H269" i="17"/>
  <c r="C269" i="17"/>
  <c r="H268" i="17"/>
  <c r="C268" i="17"/>
  <c r="H267" i="17"/>
  <c r="C267" i="17"/>
  <c r="H266" i="17"/>
  <c r="C266" i="17"/>
  <c r="H265" i="17"/>
  <c r="C265" i="17"/>
  <c r="H264" i="17"/>
  <c r="C264" i="17"/>
  <c r="H263" i="17"/>
  <c r="C263" i="17"/>
  <c r="H262" i="17"/>
  <c r="C262" i="17"/>
  <c r="H261" i="17"/>
  <c r="C261" i="17"/>
  <c r="H260" i="17"/>
  <c r="C260" i="17"/>
  <c r="H259" i="17"/>
  <c r="C259" i="17"/>
  <c r="H258" i="17"/>
  <c r="C258" i="17"/>
  <c r="H257" i="17"/>
  <c r="C257" i="17"/>
  <c r="H256" i="17"/>
  <c r="C256" i="17"/>
  <c r="H255" i="17"/>
  <c r="C255" i="17"/>
  <c r="H254" i="17"/>
  <c r="C254" i="17"/>
  <c r="H253" i="17"/>
  <c r="C253" i="17"/>
  <c r="H252" i="17"/>
  <c r="C252" i="17"/>
  <c r="H251" i="17"/>
  <c r="C251" i="17"/>
  <c r="H250" i="17"/>
  <c r="C250" i="17"/>
  <c r="H249" i="17"/>
  <c r="C249" i="17"/>
  <c r="H248" i="17"/>
  <c r="C248" i="17"/>
  <c r="H247" i="17"/>
  <c r="C247" i="17"/>
  <c r="H246" i="17"/>
  <c r="C246" i="17"/>
  <c r="H245" i="17"/>
  <c r="C245" i="17"/>
  <c r="H244" i="17"/>
  <c r="C244" i="17"/>
  <c r="H243" i="17"/>
  <c r="C243" i="17"/>
  <c r="H242" i="17"/>
  <c r="C242" i="17"/>
  <c r="H241" i="17"/>
  <c r="C241" i="17"/>
  <c r="H240" i="17"/>
  <c r="C240" i="17"/>
  <c r="H239" i="17"/>
  <c r="C239" i="17"/>
  <c r="H238" i="17"/>
  <c r="C238" i="17"/>
  <c r="H237" i="17"/>
  <c r="C237" i="17"/>
  <c r="H236" i="17"/>
  <c r="C236" i="17"/>
  <c r="H235" i="17"/>
  <c r="C235" i="17"/>
  <c r="H234" i="17"/>
  <c r="C234" i="17"/>
  <c r="H233" i="17"/>
  <c r="C233" i="17"/>
  <c r="H232" i="17"/>
  <c r="C232" i="17"/>
  <c r="H231" i="17"/>
  <c r="C231" i="17"/>
  <c r="H230" i="17"/>
  <c r="C230" i="17"/>
  <c r="H229" i="17"/>
  <c r="C229" i="17"/>
  <c r="H228" i="17"/>
  <c r="C228" i="17"/>
  <c r="H227" i="17"/>
  <c r="C227" i="17"/>
  <c r="H226" i="17"/>
  <c r="C226" i="17"/>
  <c r="H225" i="17"/>
  <c r="C225" i="17"/>
  <c r="H224" i="17"/>
  <c r="C224" i="17"/>
  <c r="H223" i="17"/>
  <c r="C223" i="17"/>
  <c r="H222" i="17"/>
  <c r="C222" i="17"/>
  <c r="H221" i="17"/>
  <c r="C221" i="17"/>
  <c r="H220" i="17"/>
  <c r="C220" i="17"/>
  <c r="H219" i="17"/>
  <c r="C219" i="17"/>
  <c r="H218" i="17"/>
  <c r="C218" i="17"/>
  <c r="H217" i="17"/>
  <c r="C217" i="17"/>
  <c r="H216" i="17"/>
  <c r="C216" i="17"/>
  <c r="H215" i="17"/>
  <c r="C215" i="17"/>
  <c r="N214" i="17"/>
  <c r="H214" i="17"/>
  <c r="C214" i="17"/>
  <c r="B214" i="17"/>
  <c r="H213" i="17"/>
  <c r="C213" i="17"/>
  <c r="H212" i="17"/>
  <c r="C212" i="17"/>
  <c r="H211" i="17"/>
  <c r="C211" i="17"/>
  <c r="H210" i="17"/>
  <c r="C210" i="17"/>
  <c r="N209" i="17"/>
  <c r="H209" i="17"/>
  <c r="C209" i="17"/>
  <c r="H208" i="17"/>
  <c r="C208" i="17"/>
  <c r="H207" i="17"/>
  <c r="C207" i="17"/>
  <c r="H206" i="17"/>
  <c r="C206" i="17"/>
  <c r="H205" i="17"/>
  <c r="C205" i="17"/>
  <c r="H204" i="17"/>
  <c r="C204" i="17"/>
  <c r="H203" i="17"/>
  <c r="C203" i="17"/>
  <c r="H202" i="17"/>
  <c r="C202" i="17"/>
  <c r="H201" i="17"/>
  <c r="C201" i="17"/>
  <c r="H200" i="17"/>
  <c r="C200" i="17"/>
  <c r="H199" i="17"/>
  <c r="C199" i="17"/>
  <c r="H198" i="17"/>
  <c r="C198" i="17"/>
  <c r="H197" i="17"/>
  <c r="C197" i="17"/>
  <c r="H196" i="17"/>
  <c r="C196" i="17"/>
  <c r="H195" i="17"/>
  <c r="C195" i="17"/>
  <c r="H194" i="17"/>
  <c r="C194" i="17"/>
  <c r="H193" i="17"/>
  <c r="C193" i="17"/>
  <c r="H192" i="17"/>
  <c r="C192" i="17"/>
  <c r="H191" i="17"/>
  <c r="C191" i="17"/>
  <c r="H190" i="17"/>
  <c r="C190" i="17"/>
  <c r="H189" i="17"/>
  <c r="C189" i="17"/>
  <c r="H188" i="17"/>
  <c r="C188" i="17"/>
  <c r="H187" i="17"/>
  <c r="C187" i="17"/>
  <c r="H186" i="17"/>
  <c r="C186" i="17"/>
  <c r="H185" i="17"/>
  <c r="C185" i="17"/>
  <c r="H184" i="17"/>
  <c r="C184" i="17"/>
  <c r="H183" i="17"/>
  <c r="C183" i="17"/>
  <c r="H182" i="17"/>
  <c r="C182" i="17"/>
  <c r="H181" i="17"/>
  <c r="C181" i="17"/>
  <c r="H180" i="17"/>
  <c r="C180" i="17"/>
  <c r="H179" i="17"/>
  <c r="C179" i="17"/>
  <c r="H178" i="17"/>
  <c r="C178" i="17"/>
  <c r="H177" i="17"/>
  <c r="C177" i="17"/>
  <c r="H176" i="17"/>
  <c r="C176" i="17"/>
  <c r="H175" i="17"/>
  <c r="C175" i="17"/>
  <c r="H174" i="17"/>
  <c r="C174" i="17"/>
  <c r="H173" i="17"/>
  <c r="C173" i="17"/>
  <c r="H172" i="17"/>
  <c r="C172" i="17"/>
  <c r="H171" i="17"/>
  <c r="C171" i="17"/>
  <c r="H170" i="17"/>
  <c r="C170" i="17"/>
  <c r="H169" i="17"/>
  <c r="C169" i="17"/>
  <c r="H168" i="17"/>
  <c r="C168" i="17"/>
  <c r="H167" i="17"/>
  <c r="C167" i="17"/>
  <c r="H166" i="17"/>
  <c r="C166" i="17"/>
  <c r="H165" i="17"/>
  <c r="C165" i="17"/>
  <c r="H164" i="17"/>
  <c r="C164" i="17"/>
  <c r="H163" i="17"/>
  <c r="C163" i="17"/>
  <c r="H162" i="17"/>
  <c r="C162" i="17"/>
  <c r="H161" i="17"/>
  <c r="C161" i="17"/>
  <c r="H160" i="17"/>
  <c r="C160" i="17"/>
  <c r="H159" i="17"/>
  <c r="C159" i="17"/>
  <c r="H158" i="17"/>
  <c r="C158" i="17"/>
  <c r="H157" i="17"/>
  <c r="C157" i="17"/>
  <c r="H156" i="17"/>
  <c r="C156" i="17"/>
  <c r="H155" i="17"/>
  <c r="C155" i="17"/>
  <c r="H154" i="17"/>
  <c r="C154" i="17"/>
  <c r="H153" i="17"/>
  <c r="C153" i="17"/>
  <c r="H152" i="17"/>
  <c r="C152" i="17"/>
  <c r="H151" i="17"/>
  <c r="C151" i="17"/>
  <c r="H150" i="17"/>
  <c r="C150" i="17"/>
  <c r="H149" i="17"/>
  <c r="H148" i="17"/>
  <c r="H147" i="17"/>
  <c r="C147" i="17"/>
  <c r="H146" i="17"/>
  <c r="C146" i="17"/>
  <c r="H145" i="17"/>
  <c r="C145" i="17"/>
  <c r="H144" i="17"/>
  <c r="C144" i="17"/>
  <c r="H143" i="17"/>
  <c r="C143" i="17"/>
  <c r="H142" i="17"/>
  <c r="C142" i="17"/>
  <c r="H141" i="17"/>
  <c r="C141" i="17"/>
  <c r="H140" i="17"/>
  <c r="C140" i="17"/>
  <c r="H139" i="17"/>
  <c r="C139" i="17"/>
  <c r="H138" i="17"/>
  <c r="C138" i="17"/>
  <c r="H137" i="17"/>
  <c r="C137" i="17"/>
  <c r="H136" i="17"/>
  <c r="C136" i="17"/>
  <c r="H135" i="17"/>
  <c r="C135" i="17"/>
  <c r="H134" i="17"/>
  <c r="C134" i="17"/>
  <c r="H133" i="17"/>
  <c r="C133" i="17"/>
  <c r="H132" i="17"/>
  <c r="C132" i="17"/>
  <c r="H131" i="17"/>
  <c r="C131" i="17"/>
  <c r="H130" i="17"/>
  <c r="C130" i="17"/>
  <c r="H129" i="17"/>
  <c r="C129" i="17"/>
  <c r="H128" i="17"/>
  <c r="C128" i="17"/>
  <c r="H127" i="17"/>
  <c r="C127" i="17"/>
  <c r="H126" i="17"/>
  <c r="C126" i="17"/>
  <c r="H125" i="17"/>
  <c r="C125" i="17"/>
  <c r="H124" i="17"/>
  <c r="C124" i="17"/>
  <c r="H123" i="17"/>
  <c r="C123" i="17"/>
  <c r="H122" i="17"/>
  <c r="C122" i="17"/>
  <c r="H121" i="17"/>
  <c r="C121" i="17"/>
  <c r="H120" i="17"/>
  <c r="C120" i="17"/>
  <c r="H119" i="17"/>
  <c r="C119" i="17"/>
  <c r="H118" i="17"/>
  <c r="C118" i="17"/>
  <c r="H117" i="17"/>
  <c r="C117" i="17"/>
  <c r="H116" i="17"/>
  <c r="C116" i="17"/>
  <c r="H115" i="17"/>
  <c r="C115" i="17"/>
  <c r="H114" i="17"/>
  <c r="C114" i="17"/>
  <c r="H113" i="17"/>
  <c r="C113" i="17"/>
  <c r="H112" i="17"/>
  <c r="C112" i="17"/>
  <c r="H111" i="17"/>
  <c r="C111" i="17"/>
  <c r="H110" i="17"/>
  <c r="C110" i="17"/>
  <c r="H109" i="17"/>
  <c r="C109" i="17"/>
  <c r="H108" i="17"/>
  <c r="C108" i="17"/>
  <c r="H107" i="17"/>
  <c r="C107" i="17"/>
  <c r="H106" i="17"/>
  <c r="C106" i="17"/>
  <c r="H105" i="17"/>
  <c r="C105" i="17"/>
  <c r="H104" i="17"/>
  <c r="C104" i="17"/>
  <c r="H103" i="17"/>
  <c r="C103" i="17"/>
  <c r="H102" i="17"/>
  <c r="C102" i="17"/>
  <c r="H101" i="17"/>
  <c r="C101" i="17"/>
  <c r="H100" i="17"/>
  <c r="C100" i="17"/>
  <c r="H99" i="17"/>
  <c r="C99" i="17"/>
  <c r="H98" i="17"/>
  <c r="C98" i="17"/>
  <c r="H97" i="17"/>
  <c r="C97" i="17"/>
  <c r="H96" i="17"/>
  <c r="C96" i="17"/>
  <c r="H95" i="17"/>
  <c r="C95" i="17"/>
  <c r="H94" i="17"/>
  <c r="C94" i="17"/>
  <c r="H93" i="17"/>
  <c r="C93" i="17"/>
  <c r="H92" i="17"/>
  <c r="C92" i="17"/>
  <c r="H91" i="17"/>
  <c r="C91" i="17"/>
  <c r="H90" i="17"/>
  <c r="C90" i="17"/>
  <c r="H89" i="17"/>
  <c r="C89" i="17"/>
  <c r="H88" i="17"/>
  <c r="C88" i="17"/>
  <c r="H87" i="17"/>
  <c r="C87" i="17"/>
  <c r="H86" i="17"/>
  <c r="C86" i="17"/>
  <c r="H85" i="17"/>
  <c r="H84" i="17"/>
  <c r="H83" i="17"/>
  <c r="C83" i="17"/>
  <c r="H82" i="17"/>
  <c r="C82" i="17"/>
  <c r="H81" i="17"/>
  <c r="C81" i="17"/>
  <c r="H80" i="17"/>
  <c r="C80" i="17"/>
  <c r="H79" i="17"/>
  <c r="C79" i="17"/>
  <c r="H78" i="17"/>
  <c r="C78" i="17"/>
  <c r="H77" i="17"/>
  <c r="C77" i="17"/>
  <c r="H76" i="17"/>
  <c r="C76" i="17"/>
  <c r="H75" i="17"/>
  <c r="C75" i="17"/>
  <c r="H74" i="17"/>
  <c r="C74" i="17"/>
  <c r="H73" i="17"/>
  <c r="C73" i="17"/>
  <c r="H72" i="17"/>
  <c r="C72" i="17"/>
  <c r="H71" i="17"/>
  <c r="C71" i="17"/>
  <c r="H70" i="17"/>
  <c r="C70" i="17"/>
  <c r="H69" i="17"/>
  <c r="C69" i="17"/>
  <c r="H68" i="17"/>
  <c r="C68" i="17"/>
  <c r="H67" i="17"/>
  <c r="C67" i="17"/>
  <c r="H66" i="17"/>
  <c r="C66" i="17"/>
  <c r="H65" i="17"/>
  <c r="C65" i="17"/>
  <c r="H64" i="17"/>
  <c r="C64" i="17"/>
  <c r="H63" i="17"/>
  <c r="C63" i="17"/>
  <c r="H62" i="17"/>
  <c r="C62" i="17"/>
  <c r="H61" i="17"/>
  <c r="C61" i="17"/>
  <c r="B61" i="17"/>
  <c r="B62" i="17" s="1"/>
  <c r="B63" i="17" s="1"/>
  <c r="B64" i="17" s="1"/>
  <c r="B65" i="17" s="1"/>
  <c r="B66" i="17" s="1"/>
  <c r="B67" i="17" s="1"/>
  <c r="B68" i="17" s="1"/>
  <c r="B69" i="17" s="1"/>
  <c r="B70" i="17" s="1"/>
  <c r="B71" i="17" s="1"/>
  <c r="B72" i="17" s="1"/>
  <c r="B73" i="17" s="1"/>
  <c r="B74" i="17" s="1"/>
  <c r="B75" i="17" s="1"/>
  <c r="B76" i="17" s="1"/>
  <c r="H60" i="17"/>
  <c r="C60" i="17"/>
  <c r="H59" i="17"/>
  <c r="C59" i="17"/>
  <c r="H58" i="17"/>
  <c r="C58" i="17"/>
  <c r="H57" i="17"/>
  <c r="C57" i="17"/>
  <c r="H56" i="17"/>
  <c r="C56" i="17"/>
  <c r="H55" i="17"/>
  <c r="C55" i="17"/>
  <c r="H54" i="17"/>
  <c r="C54" i="17"/>
  <c r="H53" i="17"/>
  <c r="C53" i="17"/>
  <c r="H52" i="17"/>
  <c r="C52" i="17"/>
  <c r="H51" i="17"/>
  <c r="C51" i="17"/>
  <c r="H50" i="17"/>
  <c r="C50" i="17"/>
  <c r="H49" i="17"/>
  <c r="C49" i="17"/>
  <c r="H48" i="17"/>
  <c r="C48" i="17"/>
  <c r="H47" i="17"/>
  <c r="C47" i="17"/>
  <c r="H46" i="17"/>
  <c r="C46" i="17"/>
  <c r="H45" i="17"/>
  <c r="C45" i="17"/>
  <c r="H44" i="17"/>
  <c r="C44" i="17"/>
  <c r="H43" i="17"/>
  <c r="C43" i="17"/>
  <c r="H42" i="17"/>
  <c r="C42" i="17"/>
  <c r="H41" i="17"/>
  <c r="C41" i="17"/>
  <c r="H40" i="17"/>
  <c r="C40" i="17"/>
  <c r="H39" i="17"/>
  <c r="C39" i="17"/>
  <c r="H38" i="17"/>
  <c r="C38" i="17"/>
  <c r="H37" i="17"/>
  <c r="C37" i="17"/>
  <c r="H36" i="17"/>
  <c r="C36" i="17"/>
  <c r="H35" i="17"/>
  <c r="C35" i="17"/>
  <c r="H34" i="17"/>
  <c r="C34" i="17"/>
  <c r="H33" i="17"/>
  <c r="C33" i="17"/>
  <c r="H32" i="17"/>
  <c r="C32" i="17"/>
  <c r="H31" i="17"/>
  <c r="C31" i="17"/>
  <c r="H30" i="17"/>
  <c r="C30" i="17"/>
  <c r="H29" i="17"/>
  <c r="C29" i="17"/>
  <c r="B29" i="17"/>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H28" i="17"/>
  <c r="C28" i="17"/>
  <c r="T27" i="17"/>
  <c r="T28" i="17" s="1"/>
  <c r="T29" i="17" s="1"/>
  <c r="T30" i="17" s="1"/>
  <c r="T31" i="17" s="1"/>
  <c r="T32" i="17" s="1"/>
  <c r="T33" i="17" s="1"/>
  <c r="T34" i="17" s="1"/>
  <c r="T35" i="17" s="1"/>
  <c r="T36" i="17" s="1"/>
  <c r="T37" i="17" s="1"/>
  <c r="T38" i="17" s="1"/>
  <c r="T39" i="17" s="1"/>
  <c r="T40" i="17" s="1"/>
  <c r="T41" i="17" s="1"/>
  <c r="T42" i="17" s="1"/>
  <c r="T43" i="17" s="1"/>
  <c r="T44" i="17" s="1"/>
  <c r="T45" i="17" s="1"/>
  <c r="T46" i="17" s="1"/>
  <c r="T47" i="17" s="1"/>
  <c r="T48" i="17" s="1"/>
  <c r="T49" i="17" s="1"/>
  <c r="T50" i="17" s="1"/>
  <c r="T51" i="17" s="1"/>
  <c r="T52" i="17" s="1"/>
  <c r="T53" i="17" s="1"/>
  <c r="T54" i="17" s="1"/>
  <c r="T55" i="17" s="1"/>
  <c r="T56" i="17" s="1"/>
  <c r="T57" i="17" s="1"/>
  <c r="T58" i="17" s="1"/>
  <c r="T59" i="17" s="1"/>
  <c r="H27" i="17"/>
  <c r="C27" i="17"/>
  <c r="H26" i="17"/>
  <c r="C26" i="17"/>
  <c r="H25" i="17"/>
  <c r="C25" i="17"/>
  <c r="H24" i="17"/>
  <c r="C24" i="17"/>
  <c r="H23" i="17"/>
  <c r="C23" i="17"/>
  <c r="H22" i="17"/>
  <c r="C22" i="17"/>
  <c r="H21" i="17"/>
  <c r="C21" i="17"/>
  <c r="H20" i="17"/>
  <c r="C20" i="17"/>
  <c r="H19" i="17"/>
  <c r="C19" i="17"/>
  <c r="H18" i="17"/>
  <c r="C18" i="17"/>
  <c r="H17" i="17"/>
  <c r="C17" i="17"/>
  <c r="H16" i="17"/>
  <c r="C16" i="17"/>
  <c r="H15" i="17"/>
  <c r="C15" i="17"/>
  <c r="H14" i="17"/>
  <c r="C14" i="17"/>
  <c r="H13" i="17"/>
  <c r="C13" i="17"/>
  <c r="H12" i="17"/>
  <c r="C12" i="17"/>
  <c r="H11" i="17"/>
  <c r="C11" i="17"/>
  <c r="H10" i="17"/>
  <c r="C10" i="17"/>
  <c r="H9" i="17"/>
  <c r="C9" i="17"/>
  <c r="H8" i="17"/>
  <c r="C8" i="17"/>
  <c r="H7" i="17"/>
  <c r="C7" i="17"/>
  <c r="H6" i="17"/>
  <c r="C6" i="17"/>
  <c r="H5" i="17"/>
  <c r="C5" i="17"/>
  <c r="H4" i="17"/>
  <c r="C4" i="17"/>
  <c r="H3" i="17"/>
  <c r="C3" i="17"/>
  <c r="A3" i="17"/>
  <c r="A4" i="17" s="1"/>
  <c r="A5" i="17" s="1"/>
  <c r="A7" i="17" s="1"/>
  <c r="A8" i="17" s="1"/>
  <c r="A9" i="17" s="1"/>
  <c r="A10" i="17" s="1"/>
  <c r="A11" i="17" s="1"/>
  <c r="A12" i="17" s="1"/>
  <c r="A13" i="17" s="1"/>
  <c r="A14" i="17" s="1"/>
  <c r="A16" i="17" s="1"/>
  <c r="A18" i="17" s="1"/>
  <c r="A21" i="17" s="1"/>
  <c r="A22" i="17" s="1"/>
  <c r="A23" i="17" s="1"/>
  <c r="A24"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A637" i="17" s="1"/>
  <c r="A638" i="17" s="1"/>
  <c r="A639" i="17" s="1"/>
  <c r="A640" i="17" s="1"/>
  <c r="A641" i="17" s="1"/>
  <c r="A642" i="17" s="1"/>
  <c r="A643" i="17" s="1"/>
  <c r="A644" i="17" s="1"/>
  <c r="A645" i="17" s="1"/>
  <c r="A646" i="17" s="1"/>
  <c r="A647" i="17" s="1"/>
  <c r="A648" i="17" s="1"/>
  <c r="A649" i="17" s="1"/>
  <c r="A650" i="17" s="1"/>
  <c r="A651" i="17" s="1"/>
  <c r="A652" i="17" s="1"/>
  <c r="A653" i="17" s="1"/>
  <c r="A654" i="17" s="1"/>
  <c r="A655" i="17" s="1"/>
  <c r="A656" i="17" s="1"/>
  <c r="A657" i="17" s="1"/>
  <c r="A658" i="17" s="1"/>
  <c r="A659" i="17" s="1"/>
  <c r="A660" i="17" s="1"/>
  <c r="A661" i="17" s="1"/>
  <c r="A662" i="17" s="1"/>
  <c r="A663" i="17" s="1"/>
  <c r="A664" i="17" s="1"/>
  <c r="A665" i="17" s="1"/>
  <c r="A666" i="17" s="1"/>
  <c r="A667" i="17" s="1"/>
  <c r="A668" i="17" s="1"/>
  <c r="A669" i="17" s="1"/>
  <c r="A670" i="17" s="1"/>
  <c r="A671" i="17" s="1"/>
  <c r="A672" i="17" s="1"/>
  <c r="A673" i="17" s="1"/>
  <c r="A674" i="17" s="1"/>
  <c r="A675" i="17" s="1"/>
  <c r="A676" i="17" s="1"/>
  <c r="A677" i="17" s="1"/>
  <c r="A678" i="17" s="1"/>
  <c r="A679" i="17" s="1"/>
  <c r="A680" i="17" s="1"/>
  <c r="A681" i="17" s="1"/>
  <c r="A682" i="17" s="1"/>
  <c r="A683" i="17" s="1"/>
  <c r="A684" i="17" s="1"/>
  <c r="A685" i="17" s="1"/>
  <c r="A686" i="17" s="1"/>
  <c r="A687" i="17" s="1"/>
  <c r="A688" i="17" s="1"/>
  <c r="A689" i="17" s="1"/>
  <c r="A690" i="17" s="1"/>
  <c r="A691" i="17" s="1"/>
  <c r="A692" i="17" s="1"/>
  <c r="A693" i="17" s="1"/>
  <c r="A694" i="17" s="1"/>
  <c r="A695" i="17" s="1"/>
  <c r="A696" i="17" s="1"/>
  <c r="A697" i="17" s="1"/>
  <c r="A698" i="17" s="1"/>
  <c r="A699" i="17" s="1"/>
  <c r="A700" i="17" s="1"/>
  <c r="A701" i="17" s="1"/>
  <c r="A702" i="17" s="1"/>
  <c r="A703" i="17" s="1"/>
  <c r="A704" i="17" s="1"/>
  <c r="A705" i="17" s="1"/>
  <c r="A706" i="17" s="1"/>
  <c r="A707" i="17" s="1"/>
  <c r="A708" i="17" s="1"/>
  <c r="A709" i="17" s="1"/>
  <c r="A710" i="17" s="1"/>
  <c r="A711" i="17" s="1"/>
  <c r="A712" i="17" s="1"/>
  <c r="A713" i="17" s="1"/>
  <c r="A714" i="17" s="1"/>
  <c r="A715" i="17" s="1"/>
  <c r="A716" i="17" s="1"/>
  <c r="A730" i="17" s="1"/>
  <c r="A731" i="17" s="1"/>
  <c r="A732" i="17" s="1"/>
  <c r="A733" i="17" s="1"/>
  <c r="A734" i="17" s="1"/>
  <c r="A735" i="17" s="1"/>
  <c r="A736" i="17" s="1"/>
  <c r="A737" i="17" s="1"/>
  <c r="A738" i="17" s="1"/>
  <c r="A739" i="17" s="1"/>
  <c r="A740" i="17" s="1"/>
  <c r="A741" i="17" s="1"/>
  <c r="A742" i="17" s="1"/>
  <c r="A743" i="17" s="1"/>
  <c r="A744" i="17" s="1"/>
  <c r="A745" i="17" s="1"/>
  <c r="A746" i="17" s="1"/>
  <c r="A747" i="17" s="1"/>
  <c r="A748" i="17" s="1"/>
  <c r="A749" i="17" s="1"/>
  <c r="A750" i="17" s="1"/>
  <c r="A751" i="17" s="1"/>
  <c r="A752" i="17" s="1"/>
  <c r="A753" i="17" s="1"/>
  <c r="A754" i="17" s="1"/>
  <c r="A755" i="17" s="1"/>
  <c r="A756" i="17" s="1"/>
  <c r="A757" i="17" s="1"/>
  <c r="A758" i="17" s="1"/>
  <c r="A760" i="17" s="1"/>
  <c r="A761" i="17" s="1"/>
  <c r="A762" i="17" s="1"/>
  <c r="A763" i="17" s="1"/>
  <c r="A764" i="17" s="1"/>
  <c r="A765" i="17" s="1"/>
  <c r="A766" i="17" s="1"/>
  <c r="A767" i="17" s="1"/>
  <c r="A768" i="17" s="1"/>
  <c r="A769" i="17" s="1"/>
  <c r="A770" i="17" s="1"/>
  <c r="A771" i="17" s="1"/>
  <c r="A772" i="17" s="1"/>
  <c r="A773" i="17" s="1"/>
  <c r="A774" i="17" s="1"/>
  <c r="A775" i="17" s="1"/>
  <c r="A776" i="17" s="1"/>
  <c r="A777" i="17" s="1"/>
  <c r="A778" i="17" s="1"/>
  <c r="A779" i="17" s="1"/>
  <c r="A780" i="17" s="1"/>
  <c r="A781" i="17" s="1"/>
  <c r="A782" i="17" s="1"/>
  <c r="A783" i="17" s="1"/>
  <c r="A784" i="17" s="1"/>
  <c r="A785" i="17" s="1"/>
  <c r="A786" i="17" s="1"/>
  <c r="A787" i="17" s="1"/>
  <c r="A788" i="17" s="1"/>
  <c r="A789" i="17" s="1"/>
  <c r="A790" i="17" s="1"/>
  <c r="A791" i="17" s="1"/>
  <c r="A792" i="17" s="1"/>
  <c r="A793" i="17" s="1"/>
  <c r="A794" i="17" s="1"/>
  <c r="A795" i="17" s="1"/>
  <c r="A796" i="17" s="1"/>
  <c r="A797" i="17" s="1"/>
  <c r="A798" i="17" s="1"/>
  <c r="A799" i="17" s="1"/>
  <c r="A800" i="17" s="1"/>
  <c r="A801" i="17" s="1"/>
  <c r="A802" i="17" s="1"/>
  <c r="A803" i="17" s="1"/>
  <c r="A804" i="17" s="1"/>
  <c r="A805" i="17" s="1"/>
  <c r="A806" i="17" s="1"/>
  <c r="A807" i="17" s="1"/>
  <c r="A808" i="17" s="1"/>
  <c r="A809" i="17" s="1"/>
  <c r="A810" i="17" s="1"/>
  <c r="A811" i="17" s="1"/>
  <c r="A812" i="17" s="1"/>
  <c r="A813" i="17" s="1"/>
  <c r="A814" i="17" s="1"/>
  <c r="A815" i="17" s="1"/>
  <c r="A816" i="17" s="1"/>
  <c r="A817" i="17" s="1"/>
  <c r="A818" i="17" s="1"/>
  <c r="A819" i="17" s="1"/>
  <c r="A820" i="17" s="1"/>
  <c r="A821" i="17" s="1"/>
  <c r="A822" i="17" s="1"/>
  <c r="A823" i="17" s="1"/>
  <c r="A824" i="17" s="1"/>
  <c r="A825" i="17" s="1"/>
  <c r="A826" i="17" s="1"/>
  <c r="A827" i="17" s="1"/>
  <c r="A828" i="17" s="1"/>
  <c r="A829" i="17" s="1"/>
  <c r="A830" i="17" s="1"/>
  <c r="A831" i="17" s="1"/>
  <c r="A832" i="17" s="1"/>
  <c r="A833" i="17" s="1"/>
  <c r="A834" i="17" s="1"/>
  <c r="A835" i="17" s="1"/>
  <c r="A836" i="17" s="1"/>
  <c r="A837" i="17" s="1"/>
  <c r="A838" i="17" s="1"/>
  <c r="A839" i="17" s="1"/>
  <c r="A840" i="17" s="1"/>
  <c r="A841" i="17" s="1"/>
  <c r="A842" i="17" s="1"/>
  <c r="A844" i="17" s="1"/>
  <c r="A845" i="17" s="1"/>
  <c r="A846" i="17" s="1"/>
  <c r="A847" i="17" s="1"/>
  <c r="A848" i="17" s="1"/>
  <c r="A849" i="17" s="1"/>
  <c r="A850" i="17" s="1"/>
  <c r="A851" i="17" s="1"/>
  <c r="A852" i="17" s="1"/>
  <c r="A853" i="17" s="1"/>
  <c r="A854" i="17" s="1"/>
  <c r="A855" i="17" s="1"/>
  <c r="H2" i="17"/>
  <c r="C2" i="17"/>
  <c r="H115" i="5" l="1"/>
  <c r="C115" i="5"/>
  <c r="H114" i="5"/>
  <c r="C114" i="5"/>
  <c r="H113" i="5"/>
  <c r="C113" i="5"/>
  <c r="H112" i="5"/>
  <c r="C112" i="5"/>
  <c r="H119" i="5"/>
  <c r="C119" i="5"/>
  <c r="H118" i="5"/>
  <c r="C118" i="5"/>
  <c r="H117" i="5"/>
  <c r="C117" i="5"/>
  <c r="H116" i="5"/>
  <c r="C116" i="5"/>
  <c r="H123" i="5"/>
  <c r="C123" i="5"/>
  <c r="H122" i="5"/>
  <c r="C122" i="5"/>
  <c r="H121" i="5"/>
  <c r="C121" i="5"/>
  <c r="H120" i="5"/>
  <c r="C120" i="5"/>
  <c r="H127" i="5"/>
  <c r="C127" i="5"/>
  <c r="H126" i="5"/>
  <c r="C126" i="5"/>
  <c r="H125" i="5"/>
  <c r="C125" i="5"/>
  <c r="H124" i="5"/>
  <c r="C124" i="5"/>
  <c r="H129" i="5"/>
  <c r="C129" i="5"/>
  <c r="H128" i="5"/>
  <c r="C128" i="5"/>
  <c r="H130" i="5"/>
  <c r="C130" i="5"/>
  <c r="H154" i="5"/>
  <c r="C154" i="5"/>
  <c r="H153" i="5"/>
  <c r="C153" i="5"/>
  <c r="H152" i="5"/>
  <c r="C152" i="5"/>
  <c r="H151" i="5"/>
  <c r="C151" i="5"/>
  <c r="H156" i="5"/>
  <c r="C156" i="5"/>
  <c r="H155" i="5"/>
  <c r="C155" i="5"/>
  <c r="H157" i="5"/>
  <c r="C157" i="5"/>
  <c r="H159" i="5"/>
  <c r="C159" i="5"/>
  <c r="H198" i="5"/>
  <c r="C198" i="5"/>
  <c r="H197" i="5"/>
  <c r="C197" i="5"/>
  <c r="H196" i="5"/>
  <c r="C196" i="5"/>
  <c r="H195" i="5"/>
  <c r="C195" i="5"/>
  <c r="H201" i="5"/>
  <c r="C201" i="5"/>
  <c r="H200" i="5"/>
  <c r="C200" i="5"/>
  <c r="H199" i="5"/>
  <c r="C199" i="5"/>
  <c r="H194" i="5"/>
  <c r="C194" i="5"/>
  <c r="H212" i="5"/>
  <c r="C212" i="5"/>
  <c r="H222" i="5"/>
  <c r="C222" i="5"/>
  <c r="H227" i="5"/>
  <c r="C227" i="5"/>
  <c r="H226" i="5"/>
  <c r="C226" i="5"/>
  <c r="H264" i="5"/>
  <c r="C264" i="5"/>
  <c r="H263" i="5"/>
  <c r="C263" i="5"/>
  <c r="H262" i="5"/>
  <c r="C262" i="5"/>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H836" i="5" l="1"/>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A1" i="18" l="1"/>
  <c r="A2" i="18" s="1"/>
  <c r="H3"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31" i="5"/>
  <c r="H132" i="5"/>
  <c r="H133" i="5"/>
  <c r="H134" i="5"/>
  <c r="H135" i="5"/>
  <c r="H136" i="5"/>
  <c r="H137" i="5"/>
  <c r="H138" i="5"/>
  <c r="H139" i="5"/>
  <c r="H140" i="5"/>
  <c r="H141" i="5"/>
  <c r="H142" i="5"/>
  <c r="H143" i="5"/>
  <c r="H144" i="5"/>
  <c r="H145" i="5"/>
  <c r="H146" i="5"/>
  <c r="H147" i="5"/>
  <c r="H148" i="5"/>
  <c r="H149" i="5"/>
  <c r="H150" i="5"/>
  <c r="H158"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202" i="5"/>
  <c r="H203" i="5"/>
  <c r="H204" i="5"/>
  <c r="H205" i="5"/>
  <c r="H206" i="5"/>
  <c r="H207" i="5"/>
  <c r="H208" i="5"/>
  <c r="H209" i="5"/>
  <c r="H210" i="5"/>
  <c r="H211" i="5"/>
  <c r="H213" i="5"/>
  <c r="H214" i="5"/>
  <c r="H215" i="5"/>
  <c r="H216" i="5"/>
  <c r="H217" i="5"/>
  <c r="H218" i="5"/>
  <c r="H219" i="5"/>
  <c r="H220" i="5"/>
  <c r="H221" i="5"/>
  <c r="H223" i="5"/>
  <c r="H224" i="5"/>
  <c r="H225"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2" i="5"/>
  <c r="L31" i="13" l="1"/>
  <c r="K31" i="13"/>
  <c r="J31" i="13"/>
  <c r="I31" i="13"/>
  <c r="H31" i="13"/>
  <c r="G31" i="13"/>
  <c r="F31" i="13"/>
  <c r="E31" i="13"/>
  <c r="L30" i="13"/>
  <c r="K30" i="13"/>
  <c r="J30" i="13"/>
  <c r="I30" i="13"/>
  <c r="H30" i="13"/>
  <c r="G30" i="13"/>
  <c r="F30" i="13"/>
  <c r="E30" i="13"/>
  <c r="L29" i="13"/>
  <c r="K29" i="13"/>
  <c r="J29" i="13"/>
  <c r="I29" i="13"/>
  <c r="H29" i="13"/>
  <c r="G29" i="13"/>
  <c r="F29" i="13"/>
  <c r="E29" i="13"/>
  <c r="L28" i="13"/>
  <c r="K28" i="13"/>
  <c r="J28" i="13"/>
  <c r="I28" i="13"/>
  <c r="H28" i="13"/>
  <c r="G28" i="13"/>
  <c r="F28" i="13"/>
  <c r="E28" i="13"/>
  <c r="L19" i="13"/>
  <c r="K19" i="13"/>
  <c r="J19" i="13"/>
  <c r="I19" i="13"/>
  <c r="H19" i="13"/>
  <c r="G19" i="13"/>
  <c r="F19" i="13"/>
  <c r="E19" i="13"/>
  <c r="C76" i="5" l="1"/>
  <c r="C94" i="5" l="1"/>
  <c r="C109" i="5"/>
  <c r="C60" i="5"/>
  <c r="C61" i="5"/>
  <c r="C62" i="5"/>
  <c r="C63" i="5"/>
  <c r="C64" i="5"/>
  <c r="C65" i="5"/>
  <c r="C66" i="5"/>
  <c r="C67" i="5"/>
  <c r="C68" i="5"/>
  <c r="C69" i="5"/>
  <c r="C70" i="5"/>
  <c r="C71" i="5"/>
  <c r="C72" i="5"/>
  <c r="C73" i="5"/>
  <c r="C74" i="5"/>
  <c r="C75" i="5"/>
  <c r="B61" i="5"/>
  <c r="B62" i="5" s="1"/>
  <c r="B63" i="5" s="1"/>
  <c r="B64" i="5" s="1"/>
  <c r="B65" i="5" s="1"/>
  <c r="B66" i="5" s="1"/>
  <c r="B67" i="5" s="1"/>
  <c r="B68" i="5" s="1"/>
  <c r="B69" i="5" s="1"/>
  <c r="B70" i="5" s="1"/>
  <c r="B71" i="5" s="1"/>
  <c r="B72" i="5" s="1"/>
  <c r="B73" i="5" s="1"/>
  <c r="B74" i="5" s="1"/>
  <c r="B75" i="5" s="1"/>
  <c r="B76" i="5" s="1"/>
  <c r="T27" i="5"/>
  <c r="T28" i="5" s="1"/>
  <c r="T29" i="5" s="1"/>
  <c r="T30" i="5" s="1"/>
  <c r="T31" i="5" s="1"/>
  <c r="T32" i="5" s="1"/>
  <c r="T33" i="5" s="1"/>
  <c r="T34" i="5" s="1"/>
  <c r="T35" i="5" s="1"/>
  <c r="T36" i="5" s="1"/>
  <c r="T37" i="5" s="1"/>
  <c r="T38" i="5" s="1"/>
  <c r="T39" i="5" s="1"/>
  <c r="T40" i="5" s="1"/>
  <c r="T41" i="5" s="1"/>
  <c r="T42" i="5" s="1"/>
  <c r="T43" i="5" s="1"/>
  <c r="T44" i="5" s="1"/>
  <c r="T45" i="5" s="1"/>
  <c r="T46" i="5" s="1"/>
  <c r="T47" i="5" s="1"/>
  <c r="T48" i="5" s="1"/>
  <c r="T49" i="5" s="1"/>
  <c r="T50" i="5" s="1"/>
  <c r="T51" i="5" s="1"/>
  <c r="T52" i="5" s="1"/>
  <c r="T53" i="5" s="1"/>
  <c r="T54" i="5" s="1"/>
  <c r="T55" i="5" s="1"/>
  <c r="T56" i="5" s="1"/>
  <c r="T57" i="5" s="1"/>
  <c r="T58" i="5" s="1"/>
  <c r="T59" i="5" s="1"/>
  <c r="C9" i="5"/>
  <c r="C10" i="5"/>
  <c r="C11" i="5"/>
  <c r="C12" i="5"/>
  <c r="C13" i="5"/>
  <c r="C3" i="5" l="1"/>
  <c r="C4" i="5"/>
  <c r="C5" i="5"/>
  <c r="C6" i="5"/>
  <c r="C7" i="5"/>
  <c r="C8"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77" i="5"/>
  <c r="C78" i="5"/>
  <c r="C79" i="5"/>
  <c r="C80" i="5"/>
  <c r="C81" i="5"/>
  <c r="C82" i="5"/>
  <c r="C83" i="5"/>
  <c r="C86" i="5"/>
  <c r="C87" i="5"/>
  <c r="C88" i="5"/>
  <c r="C89" i="5"/>
  <c r="C90" i="5"/>
  <c r="C91" i="5"/>
  <c r="C92" i="5"/>
  <c r="C93" i="5"/>
  <c r="C95" i="5"/>
  <c r="C96" i="5"/>
  <c r="C97" i="5"/>
  <c r="C98" i="5"/>
  <c r="C99" i="5"/>
  <c r="C100" i="5"/>
  <c r="C101" i="5"/>
  <c r="C102" i="5"/>
  <c r="C103" i="5"/>
  <c r="C104" i="5"/>
  <c r="C105" i="5"/>
  <c r="C106" i="5"/>
  <c r="C107" i="5"/>
  <c r="C108" i="5"/>
  <c r="C110" i="5"/>
  <c r="C111" i="5"/>
  <c r="C131" i="5"/>
  <c r="C132" i="5"/>
  <c r="C133" i="5"/>
  <c r="C134" i="5"/>
  <c r="C135" i="5"/>
  <c r="C136" i="5"/>
  <c r="C137" i="5"/>
  <c r="C138" i="5"/>
  <c r="C139" i="5"/>
  <c r="C140" i="5"/>
  <c r="C141" i="5"/>
  <c r="C142" i="5"/>
  <c r="C143" i="5"/>
  <c r="C144" i="5"/>
  <c r="C145" i="5"/>
  <c r="C146" i="5"/>
  <c r="C147" i="5"/>
  <c r="C150" i="5"/>
  <c r="C158"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202" i="5"/>
  <c r="C203" i="5"/>
  <c r="C204" i="5"/>
  <c r="C205" i="5"/>
  <c r="C206" i="5"/>
  <c r="C207" i="5"/>
  <c r="C208" i="5"/>
  <c r="C209" i="5"/>
  <c r="C210" i="5"/>
  <c r="C211" i="5"/>
  <c r="C213" i="5"/>
  <c r="C214" i="5"/>
  <c r="C215" i="5"/>
  <c r="C216" i="5"/>
  <c r="C217" i="5"/>
  <c r="C218" i="5"/>
  <c r="C219" i="5"/>
  <c r="C220" i="5"/>
  <c r="C221" i="5"/>
  <c r="C223" i="5"/>
  <c r="C224" i="5"/>
  <c r="C225"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C607" i="5"/>
  <c r="C608" i="5"/>
  <c r="C609" i="5"/>
  <c r="C610" i="5"/>
  <c r="C611" i="5"/>
  <c r="C612" i="5"/>
  <c r="C613" i="5"/>
  <c r="C614" i="5"/>
  <c r="C615" i="5"/>
  <c r="C616" i="5"/>
  <c r="C617" i="5"/>
  <c r="C618" i="5"/>
  <c r="C619" i="5"/>
  <c r="C620" i="5"/>
  <c r="C621" i="5"/>
  <c r="C622" i="5"/>
  <c r="C623" i="5"/>
  <c r="C624" i="5"/>
  <c r="C625" i="5"/>
  <c r="C626" i="5"/>
  <c r="C627" i="5"/>
  <c r="C628" i="5"/>
  <c r="C629" i="5"/>
  <c r="C630" i="5"/>
  <c r="C631" i="5"/>
  <c r="C632" i="5"/>
  <c r="C633" i="5"/>
  <c r="C634" i="5"/>
  <c r="C635" i="5"/>
  <c r="C636" i="5"/>
  <c r="C637" i="5"/>
  <c r="C638" i="5"/>
  <c r="C639" i="5"/>
  <c r="C640" i="5"/>
  <c r="C641" i="5"/>
  <c r="C642" i="5"/>
  <c r="C643" i="5"/>
  <c r="C644" i="5"/>
  <c r="C645" i="5"/>
  <c r="C646" i="5"/>
  <c r="C647" i="5"/>
  <c r="C648" i="5"/>
  <c r="C649" i="5"/>
  <c r="C650" i="5"/>
  <c r="C651" i="5"/>
  <c r="C652" i="5"/>
  <c r="C653" i="5"/>
  <c r="C654" i="5"/>
  <c r="C655" i="5"/>
  <c r="C656" i="5"/>
  <c r="C657" i="5"/>
  <c r="C658" i="5"/>
  <c r="C659" i="5"/>
  <c r="C660" i="5"/>
  <c r="C661" i="5"/>
  <c r="C662" i="5"/>
  <c r="C663" i="5"/>
  <c r="C664" i="5"/>
  <c r="C665" i="5"/>
  <c r="C666" i="5"/>
  <c r="C667" i="5"/>
  <c r="C668" i="5"/>
  <c r="C669" i="5"/>
  <c r="C670" i="5"/>
  <c r="C671" i="5"/>
  <c r="C672" i="5"/>
  <c r="C673" i="5"/>
  <c r="C674" i="5"/>
  <c r="C675" i="5"/>
  <c r="C676" i="5"/>
  <c r="C677" i="5"/>
  <c r="C678" i="5"/>
  <c r="C679" i="5"/>
  <c r="C680" i="5"/>
  <c r="C681" i="5"/>
  <c r="C682" i="5"/>
  <c r="C683" i="5"/>
  <c r="C684" i="5"/>
  <c r="C685" i="5"/>
  <c r="C686" i="5"/>
  <c r="C687" i="5"/>
  <c r="C688" i="5"/>
  <c r="C689" i="5"/>
  <c r="C690" i="5"/>
  <c r="C691" i="5"/>
  <c r="C692" i="5"/>
  <c r="C693" i="5"/>
  <c r="C694" i="5"/>
  <c r="C695" i="5"/>
  <c r="C696" i="5"/>
  <c r="C697" i="5"/>
  <c r="C698" i="5"/>
  <c r="C699" i="5"/>
  <c r="C700" i="5"/>
  <c r="C701" i="5"/>
  <c r="C702" i="5"/>
  <c r="C703" i="5"/>
  <c r="C704" i="5"/>
  <c r="C705" i="5"/>
  <c r="C706" i="5"/>
  <c r="C707" i="5"/>
  <c r="C708" i="5"/>
  <c r="C709" i="5"/>
  <c r="C710" i="5"/>
  <c r="C711" i="5"/>
  <c r="C712" i="5"/>
  <c r="C713" i="5"/>
  <c r="C714" i="5"/>
  <c r="C715" i="5"/>
  <c r="C716" i="5"/>
  <c r="C717" i="5"/>
  <c r="C718" i="5"/>
  <c r="C719" i="5"/>
  <c r="C720" i="5"/>
  <c r="C721" i="5"/>
  <c r="C722" i="5"/>
  <c r="C723" i="5"/>
  <c r="C724" i="5"/>
  <c r="C725" i="5"/>
  <c r="C726" i="5"/>
  <c r="C727" i="5"/>
  <c r="C728" i="5"/>
  <c r="C729" i="5"/>
  <c r="C730" i="5"/>
  <c r="C731" i="5"/>
  <c r="C732" i="5"/>
  <c r="C733" i="5"/>
  <c r="C734" i="5"/>
  <c r="C735" i="5"/>
  <c r="C736" i="5"/>
  <c r="C737" i="5"/>
  <c r="C738" i="5"/>
  <c r="C739" i="5"/>
  <c r="C740" i="5"/>
  <c r="C741" i="5"/>
  <c r="C742" i="5"/>
  <c r="C743" i="5"/>
  <c r="C744" i="5"/>
  <c r="C745" i="5"/>
  <c r="C746" i="5"/>
  <c r="C747" i="5"/>
  <c r="C748" i="5"/>
  <c r="C749" i="5"/>
  <c r="C750" i="5"/>
  <c r="C751" i="5"/>
  <c r="C752" i="5"/>
  <c r="C753" i="5"/>
  <c r="C754" i="5"/>
  <c r="C755" i="5"/>
  <c r="C756" i="5"/>
  <c r="C757" i="5"/>
  <c r="C758" i="5"/>
  <c r="C759" i="5"/>
  <c r="C760" i="5"/>
  <c r="C761" i="5"/>
  <c r="C762" i="5"/>
  <c r="C763" i="5"/>
  <c r="C764" i="5"/>
  <c r="C765" i="5"/>
  <c r="C766" i="5"/>
  <c r="C767" i="5"/>
  <c r="C768" i="5"/>
  <c r="C769" i="5"/>
  <c r="C770" i="5"/>
  <c r="C771" i="5"/>
  <c r="C772" i="5"/>
  <c r="C773" i="5"/>
  <c r="C774" i="5"/>
  <c r="C775" i="5"/>
  <c r="C776" i="5"/>
  <c r="C777" i="5"/>
  <c r="C2" i="5"/>
  <c r="K33" i="13"/>
  <c r="K22" i="13"/>
  <c r="K23" i="13"/>
  <c r="K24" i="13"/>
  <c r="K25" i="13"/>
  <c r="K26" i="13"/>
  <c r="K21" i="13"/>
  <c r="K14" i="13"/>
  <c r="K15" i="13"/>
  <c r="K16" i="13"/>
  <c r="K17" i="13"/>
  <c r="K18" i="13"/>
  <c r="K13" i="13"/>
  <c r="K5" i="13"/>
  <c r="K6" i="13"/>
  <c r="K7" i="13"/>
  <c r="K8" i="13"/>
  <c r="K9" i="13"/>
  <c r="K10" i="13"/>
  <c r="K11" i="13"/>
  <c r="K4" i="13"/>
  <c r="I33" i="13"/>
  <c r="I22" i="13"/>
  <c r="I23" i="13"/>
  <c r="I24" i="13"/>
  <c r="I25" i="13"/>
  <c r="I26" i="13"/>
  <c r="I21" i="13"/>
  <c r="I14" i="13"/>
  <c r="I15" i="13"/>
  <c r="I16" i="13"/>
  <c r="I17" i="13"/>
  <c r="I18" i="13"/>
  <c r="I13" i="13"/>
  <c r="I5" i="13"/>
  <c r="I6" i="13"/>
  <c r="I7" i="13"/>
  <c r="I8" i="13"/>
  <c r="I9" i="13"/>
  <c r="I10" i="13"/>
  <c r="I11" i="13"/>
  <c r="I4" i="13"/>
  <c r="H33" i="13"/>
  <c r="H22" i="13"/>
  <c r="H23" i="13"/>
  <c r="H24" i="13"/>
  <c r="H25" i="13"/>
  <c r="H26" i="13"/>
  <c r="H21" i="13"/>
  <c r="H14" i="13"/>
  <c r="H15" i="13"/>
  <c r="H16" i="13"/>
  <c r="H17" i="13"/>
  <c r="H18" i="13"/>
  <c r="H13" i="13"/>
  <c r="H5" i="13"/>
  <c r="H6" i="13"/>
  <c r="H7" i="13"/>
  <c r="H8" i="13"/>
  <c r="H9" i="13"/>
  <c r="H10" i="13"/>
  <c r="H11" i="13"/>
  <c r="H4" i="13"/>
  <c r="F33" i="13"/>
  <c r="F22" i="13"/>
  <c r="F23" i="13"/>
  <c r="F24" i="13"/>
  <c r="F25" i="13"/>
  <c r="F26" i="13"/>
  <c r="F21" i="13"/>
  <c r="F14" i="13"/>
  <c r="F15" i="13"/>
  <c r="F16" i="13"/>
  <c r="F17" i="13"/>
  <c r="F18" i="13"/>
  <c r="F13" i="13"/>
  <c r="F5" i="13"/>
  <c r="F6" i="13"/>
  <c r="F7" i="13"/>
  <c r="F8" i="13"/>
  <c r="F9" i="13"/>
  <c r="F10" i="13"/>
  <c r="F11" i="13"/>
  <c r="F4" i="13"/>
  <c r="G33" i="13"/>
  <c r="G22" i="13"/>
  <c r="G23" i="13"/>
  <c r="G24" i="13"/>
  <c r="G25" i="13"/>
  <c r="G26" i="13"/>
  <c r="G21" i="13"/>
  <c r="G14" i="13"/>
  <c r="G15" i="13"/>
  <c r="G16" i="13"/>
  <c r="G17" i="13"/>
  <c r="G18" i="13"/>
  <c r="G13" i="13"/>
  <c r="G5" i="13"/>
  <c r="G6" i="13"/>
  <c r="G7" i="13"/>
  <c r="G8" i="13"/>
  <c r="G9" i="13"/>
  <c r="G10" i="13"/>
  <c r="G11" i="13"/>
  <c r="G4" i="13"/>
  <c r="E33" i="13"/>
  <c r="E22" i="13"/>
  <c r="E23" i="13"/>
  <c r="E24" i="13"/>
  <c r="E25" i="13"/>
  <c r="E26" i="13"/>
  <c r="E21" i="13"/>
  <c r="E14" i="13"/>
  <c r="E15" i="13"/>
  <c r="E16" i="13"/>
  <c r="E17" i="13"/>
  <c r="E18" i="13"/>
  <c r="E13" i="13"/>
  <c r="E6" i="13"/>
  <c r="E7" i="13"/>
  <c r="E8" i="13"/>
  <c r="E9" i="13"/>
  <c r="E10" i="13"/>
  <c r="E11" i="13"/>
  <c r="E5" i="13"/>
  <c r="E4" i="13"/>
  <c r="N209" i="5"/>
  <c r="B214" i="5"/>
  <c r="N214" i="5"/>
  <c r="N304" i="5"/>
  <c r="B318" i="5"/>
  <c r="B354" i="5"/>
  <c r="N354" i="5"/>
  <c r="B357" i="5"/>
  <c r="B362" i="5"/>
  <c r="B419" i="5"/>
  <c r="B420" i="5" s="1"/>
  <c r="B421" i="5" s="1"/>
  <c r="B422" i="5" s="1"/>
  <c r="B423" i="5" s="1"/>
  <c r="B424" i="5" s="1"/>
  <c r="B425" i="5" s="1"/>
  <c r="B426" i="5" s="1"/>
  <c r="B427" i="5" s="1"/>
  <c r="B428" i="5" s="1"/>
  <c r="B429" i="5" s="1"/>
  <c r="B430" i="5" s="1"/>
  <c r="B431" i="5" s="1"/>
  <c r="B432" i="5" s="1"/>
  <c r="B433" i="5" s="1"/>
  <c r="N419" i="5"/>
  <c r="N420" i="5" s="1"/>
  <c r="N421" i="5" s="1"/>
  <c r="N422" i="5" s="1"/>
  <c r="N423" i="5" s="1"/>
  <c r="N424" i="5" s="1"/>
  <c r="N425" i="5" s="1"/>
  <c r="N426" i="5" s="1"/>
  <c r="N427" i="5" s="1"/>
  <c r="N428" i="5" s="1"/>
  <c r="N429" i="5" s="1"/>
  <c r="N430" i="5" s="1"/>
  <c r="N431" i="5" s="1"/>
  <c r="N432" i="5" s="1"/>
  <c r="N433" i="5" s="1"/>
  <c r="B449" i="5"/>
  <c r="B484" i="5"/>
  <c r="B492" i="5"/>
  <c r="N492" i="5"/>
  <c r="N493" i="5" s="1"/>
  <c r="N494" i="5" s="1"/>
  <c r="N495" i="5" s="1"/>
  <c r="N496" i="5" s="1"/>
  <c r="B493" i="5"/>
  <c r="B494" i="5"/>
  <c r="B495" i="5"/>
  <c r="B496" i="5"/>
  <c r="B574" i="5"/>
  <c r="B575" i="5" s="1"/>
  <c r="B599" i="5"/>
  <c r="B600" i="5" s="1"/>
  <c r="B623" i="5"/>
  <c r="B664" i="5"/>
  <c r="B665" i="5" s="1"/>
  <c r="B666" i="5" s="1"/>
  <c r="B667" i="5" s="1"/>
  <c r="B668" i="5" s="1"/>
  <c r="B669" i="5" s="1"/>
  <c r="B670" i="5" s="1"/>
  <c r="B671" i="5" s="1"/>
  <c r="B672" i="5" s="1"/>
  <c r="B673" i="5" s="1"/>
  <c r="B674" i="5" s="1"/>
  <c r="B675" i="5" s="1"/>
  <c r="B676" i="5" s="1"/>
  <c r="B677" i="5" s="1"/>
  <c r="B678" i="5" s="1"/>
  <c r="B681" i="5"/>
  <c r="B682" i="5" s="1"/>
  <c r="B688" i="5"/>
  <c r="B689" i="5" s="1"/>
  <c r="B538" i="5" l="1"/>
  <c r="B540" i="17"/>
  <c r="B639" i="5"/>
  <c r="B641" i="17"/>
  <c r="B709" i="17"/>
  <c r="B549" i="17"/>
  <c r="B613" i="5"/>
  <c r="B614" i="5" s="1"/>
  <c r="B615" i="17"/>
  <c r="B616" i="17" s="1"/>
  <c r="B619" i="5"/>
  <c r="B621" i="17"/>
  <c r="B726" i="5"/>
  <c r="B728" i="17"/>
  <c r="B500" i="5"/>
  <c r="B502" i="17"/>
  <c r="B371" i="5"/>
  <c r="B371" i="17"/>
  <c r="B373" i="5"/>
  <c r="B374" i="5" s="1"/>
  <c r="B375" i="5" s="1"/>
  <c r="B376" i="5" s="1"/>
  <c r="B377" i="5" s="1"/>
  <c r="B378" i="5" s="1"/>
  <c r="B379" i="5" s="1"/>
  <c r="B380" i="5" s="1"/>
  <c r="B373" i="17"/>
  <c r="B374" i="17" s="1"/>
  <c r="B375" i="17" s="1"/>
  <c r="B376" i="17" s="1"/>
  <c r="B377" i="17" s="1"/>
  <c r="B378" i="17" s="1"/>
  <c r="B379" i="17" s="1"/>
  <c r="B380" i="17" s="1"/>
  <c r="B415" i="5"/>
  <c r="B417" i="17"/>
  <c r="N476" i="5"/>
  <c r="N477" i="5" s="1"/>
  <c r="N478" i="5" s="1"/>
  <c r="N479" i="5" s="1"/>
  <c r="N478" i="17"/>
  <c r="N479" i="17" s="1"/>
  <c r="N480" i="17" s="1"/>
  <c r="N481" i="17" s="1"/>
  <c r="B476" i="5"/>
  <c r="B477" i="5" s="1"/>
  <c r="B478" i="5" s="1"/>
  <c r="B479" i="5" s="1"/>
  <c r="B478" i="17"/>
  <c r="B479" i="17" s="1"/>
  <c r="B480" i="17" s="1"/>
  <c r="B481" i="17" s="1"/>
  <c r="B603" i="5"/>
  <c r="B605" i="17"/>
  <c r="N146" i="5"/>
  <c r="N146" i="17"/>
  <c r="B483" i="5"/>
  <c r="B485" i="17"/>
  <c r="B547" i="5"/>
  <c r="B707" i="5"/>
  <c r="B511" i="5" l="1"/>
  <c r="B513" i="17"/>
  <c r="B399" i="5"/>
  <c r="B401" i="17"/>
  <c r="B544" i="5"/>
  <c r="B546" i="17"/>
  <c r="N453" i="5"/>
  <c r="N455" i="17"/>
  <c r="B482" i="5"/>
  <c r="B484" i="17"/>
  <c r="B474" i="5"/>
  <c r="B476" i="17"/>
  <c r="B501" i="5"/>
  <c r="B503" i="17"/>
  <c r="B584" i="5"/>
  <c r="B586" i="17"/>
  <c r="B576" i="5"/>
  <c r="B577" i="5" s="1"/>
  <c r="B578" i="5" s="1"/>
  <c r="B578" i="17"/>
  <c r="B579" i="17" s="1"/>
  <c r="B580" i="17" s="1"/>
  <c r="B551" i="5"/>
  <c r="B552" i="5" s="1"/>
  <c r="B553" i="5" s="1"/>
  <c r="B554" i="5" s="1"/>
  <c r="B553" i="17"/>
  <c r="B554" i="17" s="1"/>
  <c r="B555" i="17" s="1"/>
  <c r="B556" i="17" s="1"/>
  <c r="B695" i="5"/>
  <c r="B696" i="5" s="1"/>
  <c r="B697" i="5" s="1"/>
  <c r="B698" i="5" s="1"/>
  <c r="B699" i="5" s="1"/>
  <c r="B700" i="5" s="1"/>
  <c r="B697" i="17"/>
  <c r="B698" i="17" s="1"/>
  <c r="B699" i="17" s="1"/>
  <c r="B700" i="17" s="1"/>
  <c r="B701" i="17" s="1"/>
  <c r="B702" i="17" s="1"/>
  <c r="B568" i="5"/>
  <c r="B569" i="5" s="1"/>
  <c r="B570" i="5" s="1"/>
  <c r="B571" i="5" s="1"/>
  <c r="B570" i="17"/>
  <c r="B571" i="17" s="1"/>
  <c r="B572" i="17" s="1"/>
  <c r="B573" i="17" s="1"/>
  <c r="B29" i="5"/>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39" i="5" l="1"/>
  <c r="B541" i="17"/>
  <c r="B679" i="5"/>
  <c r="B681" i="17"/>
  <c r="B555" i="5"/>
  <c r="B556" i="5" s="1"/>
  <c r="B557" i="5" s="1"/>
  <c r="B559" i="5" s="1"/>
  <c r="B557" i="17"/>
  <c r="B558" i="17" s="1"/>
  <c r="B559" i="17" s="1"/>
  <c r="B561" i="17" s="1"/>
  <c r="B638" i="5"/>
  <c r="B640" i="17"/>
  <c r="B471" i="5"/>
  <c r="B473" i="17"/>
  <c r="B505" i="5"/>
  <c r="B507" i="17"/>
  <c r="N355" i="5"/>
  <c r="N355" i="17"/>
  <c r="B437" i="5"/>
  <c r="B439" i="17"/>
  <c r="B508" i="5"/>
  <c r="B510" i="17"/>
  <c r="B624" i="5"/>
  <c r="B626" i="17"/>
  <c r="J4" i="13"/>
  <c r="L4" i="13"/>
  <c r="J5" i="13"/>
  <c r="L5" i="13"/>
  <c r="J6" i="13"/>
  <c r="L6" i="13"/>
  <c r="J7" i="13"/>
  <c r="L7" i="13"/>
  <c r="J8" i="13"/>
  <c r="L8" i="13"/>
  <c r="J9" i="13"/>
  <c r="L9" i="13"/>
  <c r="J10" i="13"/>
  <c r="L10" i="13"/>
  <c r="J11" i="13"/>
  <c r="L11" i="13"/>
  <c r="I12" i="13"/>
  <c r="K12" i="13"/>
  <c r="J13" i="13"/>
  <c r="L13" i="13"/>
  <c r="J14" i="13"/>
  <c r="L14" i="13"/>
  <c r="J15" i="13"/>
  <c r="L15" i="13"/>
  <c r="J16" i="13"/>
  <c r="L16" i="13"/>
  <c r="J17" i="13"/>
  <c r="L17" i="13"/>
  <c r="J18" i="13"/>
  <c r="L18" i="13"/>
  <c r="K20" i="13"/>
  <c r="J21" i="13"/>
  <c r="L21" i="13"/>
  <c r="J22" i="13"/>
  <c r="L22" i="13"/>
  <c r="J23" i="13"/>
  <c r="L23" i="13"/>
  <c r="J24" i="13"/>
  <c r="L24" i="13"/>
  <c r="J25" i="13"/>
  <c r="L25" i="13"/>
  <c r="I27" i="13"/>
  <c r="J26" i="13"/>
  <c r="L26" i="13"/>
  <c r="J33" i="13"/>
  <c r="L33" i="13"/>
  <c r="B314" i="5" l="1"/>
  <c r="B314" i="17"/>
  <c r="N480" i="5"/>
  <c r="N482" i="17"/>
  <c r="B475" i="5"/>
  <c r="B477" i="17"/>
  <c r="B572" i="5"/>
  <c r="B574" i="17"/>
  <c r="J20" i="13"/>
  <c r="L12" i="13"/>
  <c r="J12" i="13"/>
  <c r="L20" i="13"/>
  <c r="I34" i="13"/>
  <c r="J27" i="13"/>
  <c r="I20" i="13"/>
  <c r="K34" i="13"/>
  <c r="L27" i="13"/>
  <c r="K27" i="13"/>
  <c r="L34" i="13"/>
  <c r="J34" i="13"/>
  <c r="H34" i="13"/>
  <c r="H27" i="13"/>
  <c r="H20" i="13"/>
  <c r="H12" i="13"/>
  <c r="B221" i="5" l="1"/>
  <c r="B221" i="17"/>
  <c r="N356" i="5"/>
  <c r="N356" i="17"/>
  <c r="B435" i="5"/>
  <c r="B437" i="17"/>
  <c r="I35" i="13"/>
  <c r="J35" i="13"/>
  <c r="K35" i="13"/>
  <c r="L35" i="13"/>
  <c r="H35" i="13"/>
  <c r="B462" i="5" l="1"/>
  <c r="B464" i="17"/>
  <c r="A57" i="6"/>
  <c r="A58" i="6" s="1"/>
  <c r="A59" i="6" s="1"/>
  <c r="A60" i="6" s="1"/>
  <c r="A61" i="6" s="1"/>
  <c r="A62" i="6" s="1"/>
  <c r="A63" i="6" s="1"/>
  <c r="A64" i="6" s="1"/>
  <c r="A65" i="6" s="1"/>
  <c r="A66" i="6" s="1"/>
  <c r="A67" i="6" s="1"/>
  <c r="A68" i="6" s="1"/>
  <c r="A69" i="6" s="1"/>
  <c r="A70" i="6" s="1"/>
  <c r="A71" i="6" s="1"/>
  <c r="A72" i="6" s="1"/>
  <c r="A73" i="6" s="1"/>
  <c r="A74" i="6" s="1"/>
  <c r="B509" i="5" l="1"/>
  <c r="B511" i="17"/>
  <c r="L6" i="6"/>
  <c r="F6" i="6"/>
  <c r="B583" i="5" l="1"/>
  <c r="B585" i="17"/>
  <c r="D18" i="13"/>
  <c r="D23" i="13" l="1"/>
  <c r="D26" i="13"/>
  <c r="D8" i="13"/>
  <c r="D17" i="13"/>
  <c r="D32" i="13"/>
  <c r="D13" i="13"/>
  <c r="D11" i="13"/>
  <c r="F34" i="13"/>
  <c r="D25" i="13"/>
  <c r="D22" i="13"/>
  <c r="D14" i="13"/>
  <c r="D6" i="13"/>
  <c r="D7" i="13"/>
  <c r="D4" i="13"/>
  <c r="D31" i="13"/>
  <c r="G20" i="13"/>
  <c r="G12" i="13"/>
  <c r="G34" i="13"/>
  <c r="D5" i="13"/>
  <c r="D21" i="13"/>
  <c r="G27" i="13"/>
  <c r="D19" i="13"/>
  <c r="D29" i="13"/>
  <c r="D30" i="13"/>
  <c r="D10" i="13"/>
  <c r="D33" i="13"/>
  <c r="D9" i="13"/>
  <c r="D16" i="13"/>
  <c r="D28" i="13"/>
  <c r="F20" i="13"/>
  <c r="F27" i="13"/>
  <c r="F12" i="13"/>
  <c r="D15" i="13"/>
  <c r="D24" i="13"/>
  <c r="G35" i="13" l="1"/>
  <c r="F35" i="13"/>
  <c r="A2" i="14" l="1"/>
  <c r="G2" i="14"/>
  <c r="F2" i="14"/>
  <c r="E2" i="14"/>
  <c r="D2" i="14"/>
  <c r="C2" i="14"/>
  <c r="B2" i="14"/>
  <c r="G1" i="14"/>
  <c r="F1" i="14"/>
  <c r="E1" i="14"/>
  <c r="D1" i="14"/>
  <c r="C1" i="14"/>
  <c r="B1" i="14"/>
  <c r="A1" i="14"/>
  <c r="E34" i="13" l="1"/>
  <c r="D34" i="13" l="1"/>
  <c r="D27" i="13"/>
  <c r="E12" i="13"/>
  <c r="E20" i="13"/>
  <c r="E27" i="13"/>
  <c r="D20" i="13"/>
  <c r="D12" i="13"/>
  <c r="E35" i="13" l="1"/>
  <c r="D35" i="13"/>
  <c r="A3" i="11" l="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D7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CBP STAT</author>
  </authors>
  <commentList>
    <comment ref="A19" authorId="0" shapeId="0" xr:uid="{00000000-0006-0000-0800-000001000000}">
      <text>
        <r>
          <rPr>
            <b/>
            <sz val="9"/>
            <color indexed="81"/>
            <rFont val="Tahoma"/>
            <family val="2"/>
          </rPr>
          <t>CBP STAT:</t>
        </r>
        <r>
          <rPr>
            <sz val="9"/>
            <color indexed="81"/>
            <rFont val="Tahoma"/>
            <family val="2"/>
          </rPr>
          <t xml:space="preserve">
HQ locations not clearly defined in USBP MASTER, i.e., is this captured as a station? Corridor? Sector?</t>
        </r>
      </text>
    </comment>
  </commentList>
</comments>
</file>

<file path=xl/sharedStrings.xml><?xml version="1.0" encoding="utf-8"?>
<sst xmlns="http://schemas.openxmlformats.org/spreadsheetml/2006/main" count="29755" uniqueCount="1783">
  <si>
    <t>CUMULATIVE TOTALS</t>
  </si>
  <si>
    <t>COVID-19 TEST RESULTS</t>
  </si>
  <si>
    <t>CURRENT STATE</t>
  </si>
  <si>
    <t>Corridor</t>
  </si>
  <si>
    <t>Sector</t>
  </si>
  <si>
    <t># of USBP Employees Reporting Exposure to COVID-19</t>
  </si>
  <si>
    <r>
      <t xml:space="preserve"># of Employees who have been </t>
    </r>
    <r>
      <rPr>
        <b/>
        <u/>
        <sz val="10"/>
        <color theme="1"/>
        <rFont val="Times New Roman"/>
        <family val="1"/>
      </rPr>
      <t>TESTED</t>
    </r>
    <r>
      <rPr>
        <sz val="10"/>
        <color theme="1"/>
        <rFont val="Times New Roman"/>
        <family val="1"/>
      </rPr>
      <t xml:space="preserve"> for COVID-19</t>
    </r>
  </si>
  <si>
    <r>
      <rPr>
        <b/>
        <sz val="10"/>
        <color theme="1"/>
        <rFont val="Times New Roman"/>
        <family val="1"/>
      </rPr>
      <t>#Active</t>
    </r>
    <r>
      <rPr>
        <sz val="10"/>
        <color theme="1"/>
        <rFont val="Times New Roman"/>
        <family val="1"/>
      </rPr>
      <t xml:space="preserve"> Employee Exposures</t>
    </r>
  </si>
  <si>
    <r>
      <rPr>
        <b/>
        <sz val="10"/>
        <color theme="1"/>
        <rFont val="Times New Roman"/>
        <family val="1"/>
      </rPr>
      <t xml:space="preserve"># Closed </t>
    </r>
    <r>
      <rPr>
        <sz val="10"/>
        <color theme="1"/>
        <rFont val="Times New Roman"/>
        <family val="1"/>
      </rPr>
      <t>Employee Exposures</t>
    </r>
  </si>
  <si>
    <r>
      <t xml:space="preserve"># of Employees  </t>
    </r>
    <r>
      <rPr>
        <b/>
        <u/>
        <sz val="10"/>
        <color rgb="FF000000"/>
        <rFont val="Times New Roman"/>
        <family val="1"/>
      </rPr>
      <t>TESTED</t>
    </r>
    <r>
      <rPr>
        <sz val="10"/>
        <color rgb="FF000000"/>
        <rFont val="Times New Roman"/>
        <family val="1"/>
      </rPr>
      <t xml:space="preserve"> </t>
    </r>
    <r>
      <rPr>
        <b/>
        <u/>
        <sz val="10"/>
        <color rgb="FF000000"/>
        <rFont val="Times New Roman"/>
        <family val="1"/>
      </rPr>
      <t>POSITIVE</t>
    </r>
    <r>
      <rPr>
        <sz val="10"/>
        <color rgb="FF000000"/>
        <rFont val="Times New Roman"/>
        <family val="1"/>
      </rPr>
      <t xml:space="preserve"> for COVID-19</t>
    </r>
  </si>
  <si>
    <r>
      <t xml:space="preserve"># of Employees </t>
    </r>
    <r>
      <rPr>
        <b/>
        <u/>
        <sz val="10"/>
        <color theme="1"/>
        <rFont val="Times New Roman"/>
        <family val="1"/>
      </rPr>
      <t>TESTED</t>
    </r>
    <r>
      <rPr>
        <sz val="10"/>
        <color theme="1"/>
        <rFont val="Times New Roman"/>
        <family val="1"/>
      </rPr>
      <t xml:space="preserve"> </t>
    </r>
    <r>
      <rPr>
        <b/>
        <u/>
        <sz val="10"/>
        <color theme="1"/>
        <rFont val="Times New Roman"/>
        <family val="1"/>
      </rPr>
      <t>NEGATIVE</t>
    </r>
    <r>
      <rPr>
        <sz val="10"/>
        <color theme="1"/>
        <rFont val="Times New Roman"/>
        <family val="1"/>
      </rPr>
      <t xml:space="preserve"> for COVID-19</t>
    </r>
  </si>
  <si>
    <r>
      <t xml:space="preserve"># of Employees tested, </t>
    </r>
    <r>
      <rPr>
        <b/>
        <u/>
        <sz val="10"/>
        <color theme="1"/>
        <rFont val="Times New Roman"/>
        <family val="1"/>
      </rPr>
      <t xml:space="preserve">PENDING </t>
    </r>
    <r>
      <rPr>
        <sz val="10"/>
        <color theme="1"/>
        <rFont val="Times New Roman"/>
        <family val="1"/>
      </rPr>
      <t>COVID-19 results.</t>
    </r>
  </si>
  <si>
    <r>
      <t xml:space="preserve"> # of Employees in </t>
    </r>
    <r>
      <rPr>
        <b/>
        <u/>
        <sz val="10"/>
        <color theme="0"/>
        <rFont val="Times New Roman"/>
        <family val="1"/>
      </rPr>
      <t xml:space="preserve">Self </t>
    </r>
    <r>
      <rPr>
        <sz val="10"/>
        <color theme="0"/>
        <rFont val="Times New Roman"/>
        <family val="1"/>
      </rPr>
      <t>Quarantined</t>
    </r>
  </si>
  <si>
    <r>
      <t xml:space="preserve"> # of Employees in </t>
    </r>
    <r>
      <rPr>
        <b/>
        <u/>
        <sz val="10"/>
        <color theme="0"/>
        <rFont val="Times New Roman"/>
        <family val="1"/>
      </rPr>
      <t>CDC</t>
    </r>
    <r>
      <rPr>
        <sz val="10"/>
        <color theme="0"/>
        <rFont val="Times New Roman"/>
        <family val="1"/>
      </rPr>
      <t xml:space="preserve"> Quarantined</t>
    </r>
  </si>
  <si>
    <t>OPS EAST</t>
  </si>
  <si>
    <t>DRT</t>
  </si>
  <si>
    <t>HLT</t>
  </si>
  <si>
    <t>LRT</t>
  </si>
  <si>
    <t>MIP</t>
  </si>
  <si>
    <t>NLL</t>
  </si>
  <si>
    <t>RGV</t>
  </si>
  <si>
    <t>RMY</t>
  </si>
  <si>
    <t>SWB</t>
  </si>
  <si>
    <t>Totals</t>
  </si>
  <si>
    <t>OPS CENTRAL</t>
  </si>
  <si>
    <t>BBT</t>
  </si>
  <si>
    <t>BUN</t>
  </si>
  <si>
    <t>DTM</t>
  </si>
  <si>
    <t>EPT</t>
  </si>
  <si>
    <t>HVM</t>
  </si>
  <si>
    <t>GFN</t>
  </si>
  <si>
    <t>Academy</t>
  </si>
  <si>
    <t>OPS WEST</t>
  </si>
  <si>
    <t>SDC</t>
  </si>
  <si>
    <t>ELC</t>
  </si>
  <si>
    <t>TCA</t>
  </si>
  <si>
    <t>YUM</t>
  </si>
  <si>
    <t>BLW</t>
  </si>
  <si>
    <t>SPW</t>
  </si>
  <si>
    <t>HQ</t>
  </si>
  <si>
    <t>LEOD</t>
  </si>
  <si>
    <t>MROD</t>
  </si>
  <si>
    <t>SPAD</t>
  </si>
  <si>
    <t>PMOD</t>
  </si>
  <si>
    <t>OTHER</t>
  </si>
  <si>
    <t>SOG</t>
  </si>
  <si>
    <t>Encounter</t>
  </si>
  <si>
    <t>Notification Date</t>
  </si>
  <si>
    <t>Component</t>
  </si>
  <si>
    <t>Station</t>
  </si>
  <si>
    <t>Unit</t>
  </si>
  <si>
    <t>USBP Corridor</t>
  </si>
  <si>
    <t>Location (City, State)</t>
  </si>
  <si>
    <t># of USBP Personnel Impacted</t>
  </si>
  <si>
    <t>Admin Leave (Safety Leave)</t>
  </si>
  <si>
    <t>Telework</t>
  </si>
  <si>
    <t>Self Quarantined</t>
  </si>
  <si>
    <t>CDC Quarantined</t>
  </si>
  <si>
    <r>
      <t xml:space="preserve">Quarantine Dates
</t>
    </r>
    <r>
      <rPr>
        <b/>
        <i/>
        <sz val="12"/>
        <color theme="1"/>
        <rFont val="Calibri"/>
        <family val="2"/>
        <scheme val="minor"/>
      </rPr>
      <t>14 day Begin/End</t>
    </r>
  </si>
  <si>
    <t>Symptomatic</t>
  </si>
  <si>
    <t>COVID Tested</t>
  </si>
  <si>
    <t>COVID TEST RESULTS</t>
  </si>
  <si>
    <t>COVID POSITIVE DATE (Active Date)</t>
  </si>
  <si>
    <t>CASE STATUS</t>
  </si>
  <si>
    <t>Recover Date (Return to Work Date)</t>
  </si>
  <si>
    <t>Death Date</t>
  </si>
  <si>
    <t>Person Type</t>
  </si>
  <si>
    <t>Position</t>
  </si>
  <si>
    <t>Details</t>
  </si>
  <si>
    <t>Contact Date</t>
  </si>
  <si>
    <t>Flight (if applicable)</t>
  </si>
  <si>
    <t>PROS</t>
  </si>
  <si>
    <t>OPS East</t>
  </si>
  <si>
    <t>YES</t>
  </si>
  <si>
    <t>NO</t>
  </si>
  <si>
    <t>NEGATIVE</t>
  </si>
  <si>
    <t>CLOSED</t>
  </si>
  <si>
    <t>BPA</t>
  </si>
  <si>
    <t xml:space="preserve">On April 23, 2020, at approximately 0615 hours - Border Patrol Agent (BPA) assigned to the Del Rio Sector Prosecutions Office in Del Rio, Texas reported nausea and vomiting symptoms. The employee requested SL for the day and advised would be seeking COVID-19 test in Del Rio, Texas.  The employee advised test was administered and pending results. </t>
  </si>
  <si>
    <t>JTT-S</t>
  </si>
  <si>
    <t>BPA-I</t>
  </si>
  <si>
    <t xml:space="preserve">On April 26, 2020, Border Patrol Agent-Intelligence (BPA-I) assigned to the Joint Targeting Team in Eagle Pass stated after his regular tour of duty Friday he felt tired and his joints (feet, shoulders, legs) were sore. On the evening of Saturday April 25, he stated he had a fever of 102 degrees.  That night he brought his temperature down using over the counter medication (Motrin/Tylenol) and it had not returned. BPA-I stated he was planning to go to the drive through COVID-19 testing facility in Eagle Pass. After contacting the testing officials they advised him that he met the criteria for the test.  SBPA advised BPA-I to stay home until he received his results.  FINAL UPDATE: 04/30/2020: 1630hrs;  Employee reports  tests results for Covid-19 were negative.  Employee reports no symptoms are present at this time. (fever, breathing difficulties). </t>
  </si>
  <si>
    <t>EGS</t>
  </si>
  <si>
    <t xml:space="preserve">On April 29, 2020, at approximately 1000 hours, Eagle Pass South (EGS) Border Patrol Agent (BPA) advised his supervisor that he was tested for COVID-19 and was ordered by Fort Duncan Regional Medical Center to self-quarantine pending the test results.  Prior to the COVID-19 test, on April 27, 2020 the Agent requested and was granted Sick Leave due to feeling ill.  BPA was medically evaluated a the Stat Emergency Center in Eagle Pass, Texas and was diagnosed with pneumonia.  Stat Emergency Center physician prescribed medication and advised the agent to stay home and return to light duty work on April 30, 2020 until May 6, 2020.  On April 28, 2020, at approximatley 1100 hours, BPA was not improving and went to Fort Duncan Regional Medical Center where a COVID-19 test was conducted.  Test results will be available in 4-5 days.    </t>
  </si>
  <si>
    <t>DTS</t>
  </si>
  <si>
    <t>SIU</t>
  </si>
  <si>
    <t>OPS Central</t>
  </si>
  <si>
    <t xml:space="preserve">Spouse of employee tested positive for COVID-19 on 04/13/2020. Employee was tested on 04/13/2020 and tested negative. Employee is asymptomatic at this, but was advised to self quarintine until wife tests negative.  </t>
  </si>
  <si>
    <t>CPC</t>
  </si>
  <si>
    <t>OPS West</t>
  </si>
  <si>
    <t>POSITIVE</t>
  </si>
  <si>
    <t>BPA (t)</t>
  </si>
  <si>
    <t>A BPA Trainee visited the Hospital this evening.  He was seen by a Physician's Assistant (PA), who does not believe his symptoms are Covid-19 related.  The PA performed a Flu test and at the BPA Trainee's request the Covid-19 test.  Results for both tests should be back in 2-4 days.  As a precaution, the PA advised the BPA Trainee to stay home until 04/21/2020.  On 4/17/20 the BPA Trainee received POSITIVE TEST results for COVID19.  The trainee attended orientation on April 13th and reported to work on April 14th, wearing a mask and social distancing at all times.  He reported his illness prior to muster on April 14.  The supervisor sent him home immediately.  The County Health Department says he will be cleared on May 1st barring no symptoms.  On May 1, 2020, the BPA(t) was cleared for work by the County Health Department and his supervisor.  He is awaiting formal paperwork for his release.  The Agent was cleared by both the County Public Health and his supervisor to return to work on 5/2/2020.</t>
  </si>
  <si>
    <t>An Agent had minimal contact with an FM&amp;E employee who had tested positive for COVID-19.  On 4/24 the Agent was portraying symptoms and was tested.  The Agent received NEGATIVE test results.  The Doctor recommended quarantine until May 1st.  The Agent is asymptomatic and completed his quaratine.  He will return to work on 5/2/2020.</t>
  </si>
  <si>
    <t>A CPC Agent requested sick leave and went to a doctor.  The doctor ordered a COVID19 test and recommended self-quarantine until 5/4.  The Agent received NEGATIVE TEST results for COVID19.</t>
  </si>
  <si>
    <t>CAX</t>
  </si>
  <si>
    <t>SBPA</t>
  </si>
  <si>
    <t>A Supervisor was in contact with a positive COVID19 detainee.  The Supervisor went to the Doctor as a precautionary measure.  He was tested for COVID19 and the Doctor recommened that he remain self quarantines while awaiting the results.  The Agent tested NEGATIVE FOR COVID-19.  He will return to work on 5/2/2020.</t>
  </si>
  <si>
    <t>A Supervisor was in contact with a positive COVID19 detainee.  The Supervisor went to the Doctor as a precautionary measure.  He was tested for COVID19 and the Doctor recommened that he remain self quarantines while awaiting the results.</t>
  </si>
  <si>
    <t>A Supervisor was in contact with a positive COVID19 detainee.  The Supervisor went to the Doctor as a precautionary measure.  He was tested for COVID19 and the Doctor recommened that he remain self quarantines while awaiting the results. Test Results Negative.</t>
  </si>
  <si>
    <t>An Agent transported a detainee who had tested positive for COVID 19.  As a precautionary measure, the Agent got tested for COVID 19.  The Doctor recommended that he self-quarantine while awaiting the results.</t>
  </si>
  <si>
    <t>An Agent's sister tested positive for COVID 19.  The Agent spent six hours with her on 4/27/20.  The Agent has a sore throat and is scheduled to be tested today for COVID-19.  The Agent will be self-quaratined (Sick Leave) pending results. On 5/1/2020, the Agent received NEGATIVE TEST Results for COVID19.</t>
  </si>
  <si>
    <t>EPS</t>
  </si>
  <si>
    <t>(Non COVID-19 exposure) Agent reported that her medical provider directed her to self-quarantine due to ongoing/underlying medical issues. advised that she is asymptomatic and will provide medical documentation of her physicians order.  was not tested for COVID-19 as she was placed under quarantine as a precaution.   
UPDATE: She submitted her Doctor's note placing her on quarantine for 14 days. Agent is expected to report back to work on 04/16/2020. Employee was not tested for COVID-19. (UPDATE:  04/19/2020) On 4/18/20, Agent returned to her Urgent Care physician presenting with flu-like symptoms.  Agent was tested for COVID-19, Strep, and Flu.   She was directed by her medical doctor to quarantine pending the results of her COVID-19 test.  Agent will be carried on SL. Update 4/29/2020- Agent is still on emergency sick leave. Update 5/2/2020 : Agent received her test results on 5/1/2020 and the results were negative for COVID-19.  She still has a dry cough and is taking medication for it.  She will return to work on Tuesday 5/5/20.</t>
  </si>
  <si>
    <t>STN</t>
  </si>
  <si>
    <t>Doctor ordered quarantined and to be tested for COVID-19._x000D_
UPDATE1: On 04/07/2020 employee notified station management that his test results came back positive for COVID-19.   UPDATE 2: 4/13/2020 Employee contacted station and advised that he had been admitted to the hospital for observation due to showing signs of pneumonia  UPDATE 3: 4/15/2020 Employee released from the hospital and instructed to continue to quarantine at home.  UPDATE 4: 04/17/2020: Employee continues to recover at home, no longer has symptoms of fever.  (UPDATE 5:  04/19/2020) Employee continues to recover at home.  Employee is waiting to be symptom free for 7 days before going to retest as per doctor.  (UPDATE) 4/24/20 - Employee continues to recover at home.  Still has minor symptoms but overall is feeling better.  4/28/2020- Employee was contacted and informed that he had tested negative for COVID-19 now.  Physician is going to schedule a second test to confirm the first test was not a false reading.  Test date is pending. still experiencing general weakness and extreme soreness in his chest and lungs. At this time he appears to be asymptomatic.  He tested negative on his follow-up test (4/28/20)and is awaiting a second test before he can be cleared for return to duty. UPDATE 2nd test SCHEDULED FOR 05/06.  UPDATE:  Employee has now tested negative and requested leave until 05/18</t>
  </si>
  <si>
    <t>SBPA currently on NPD assignment from Freer Station, reported that both her parents who reside in El Paso tested positive for COVID-19 and she has been placed on self-quarantine by a medical official.  She advises that she is asymptomatic.  SBPA will be carried under Admin/Safety Leave upon presentation of her medical documentation.  In the interim, she will be carried AL/SL. UPDATE: SBPA submitted medical documentation on 4/8/2020 placing her on quarantine for 14 days. Update  (04/25/2020)  Weather and Safety Leave ended on 4/21/2020 and started Emergency S/L on 04/22/2020.  (UPDATE 05/03/2020) SBPA submitted doctor's note for an additional 14 day quarantine while she cares for mother who tested positive for COVID-19.</t>
  </si>
  <si>
    <t>SOD</t>
  </si>
  <si>
    <t xml:space="preserve">SOD Staff ordered the BPA to self quarantine for 14 days after the agent reported his wife (an emergency room nurse) had tested positive for COVID-19.  COVID POSITIVE 04/13/2020. (UPDATE 05/03/2020)  Agent is still pending letter from Texas Health and Human Services for approval to return to duty. Has been has been symptom free for a couple of weeks  He tested positive for a second time last week.  He will be returning to duty when cleared by his doctor when he receives negative test results.  </t>
  </si>
  <si>
    <t>LAS</t>
  </si>
  <si>
    <t>Employee has frequent contact w/family member who tested positive for COVID-19 (UPDATE: 04/19/2020) Agent is self-quarantined pending an official test result since 04/16/2020.  UPDATE: 05/01/2020 Agent has returned to full duty.</t>
  </si>
  <si>
    <t>ALA</t>
  </si>
  <si>
    <t>BPA ordered quarantined for 7 days by doctor, due to flu like symptoms. COVID-19 test results are pending. Has been symptom free for a few days now.  He has a doctor’s appointment scheduled this Tuesday 5/5/20.  He will receive a COVID-19 test then and upon a negative result will return to duty. UPDATE:  to be tested again 05/05/2020.  Cleared to RTW</t>
  </si>
  <si>
    <t>LOB</t>
  </si>
  <si>
    <t xml:space="preserve">BPA(t) was tested for COVID-19 and is awaiting results.   </t>
  </si>
  <si>
    <t>BPA advised on 4/23/20 that she had been in close contact with a relative who tested positive for COVID-19.  She is asymptomatic and she provided a doctor's note placing her on quarantine for 14 days. RTW 05/10</t>
  </si>
  <si>
    <t>MECH</t>
  </si>
  <si>
    <t>1 garage employee is self-quarantine for seven days pending COVID-19 test results.  (UPDATE:  05/03/2020) Test results negative and will return to work on 05/04/2020.</t>
  </si>
  <si>
    <t>Agent Self Quarantined per Private Doctor's orders due to Agent exhibiting possible Covid-19 symptomology.  (Update: 4/28/20) COVID-19 test negative, Dr. ordered self-quarantine through May 1, 2020.  (UPDATE 05/03/2020) Agent is scheduled to return to work on 05/04/2020.</t>
  </si>
  <si>
    <t>CTX</t>
  </si>
  <si>
    <t>OPEN</t>
  </si>
  <si>
    <t>CTX BPA went to Summit Urgent Care where the agent was diagnosed with bronchitis.  Medical Facility encouraged self-quarantine and provided information for COVID-19 Test scheduling.  BPA was placed on Weather and Safety Admin Leave pending test results. (UPDATE:  05/04/2020)  Agents test results returned negative.  Agent will still be out pending visit with doctor due to bronchitis diagnosis.   Update 2: Agent was cleared to return to work by his doctor on 5/11/2020. Agent returned to work on 5/12/2020.  *Re-opened - Update 3 05/19/2020): Agent had returned to work but is now out on Sick Leave due to his son being ordered quarantined and tested for COVID-19.  Test results pending, update to follow.</t>
  </si>
  <si>
    <t>ALA SBPA tested positive for COVID-19 on 4/28/2020 @ 1500 hrs.   SBPA felt symptomatic in the morning and went to the hospital for testing.  SBPA is currently on Annual Leave (AL) and has self-quarantined.  SBPA claimed he had direct contact with ALA agent mentioned on encounter #80, line #82.  (UPDATE 05/03/2020) SBPA continues to be symptomatic but is slowly recovering and is feeling better.  (Update: 5/5/2020) Agent went to hospital due to high fever, was treated and released.  Prescribed medication for his lungs/cough. (Update: 5/11/20) Agent is asymptomatic and retested for COVID-19 on 5/10/20 with a positive result.  Agent was advised by medical staff to continue to quarantine for an additional 10 days before retesting.  (Update:5/18/20) Agent contacted the station and advised that he had retested for COVID-19 on May 17, 2020 and the test returned negative.  Agent was cleared to return to duty on May 19, 2020.</t>
  </si>
  <si>
    <t>LRN</t>
  </si>
  <si>
    <t>BPA suffered from flu-like symptoms and subsequently ordered to quarantine and self-monitor by doctor.  BPA tested for COVID-19 and pending results. Employee Issued Weather and Safety Leave, Pending test results.</t>
  </si>
  <si>
    <t>SOS</t>
  </si>
  <si>
    <t>SOS reported his wife and daughter ordered tested for COVID-19 after being ill for about a week. SOS advised by doctor that the whole family quarantined, pending results of the test. Agent granted FFCRA Leave pending the results the family's test results.</t>
  </si>
  <si>
    <t>Employee indirectly exposed to the COVID-19 after SOS family quarantined, pending results of the test.  Agent granted 5 days of Weather and Safety Leave pending the results of the SOS COVID-19 test results.</t>
  </si>
  <si>
    <t>HEB</t>
  </si>
  <si>
    <r>
      <t xml:space="preserve">***Primary agent for following 18 employees*** </t>
    </r>
    <r>
      <rPr>
        <sz val="12"/>
        <color rgb="FF000000"/>
        <rFont val="Times New Roman"/>
        <family val="1"/>
      </rPr>
      <t>BPA reported his roommate tested positive for COVID-19.   Last day of exposure to his roomate was April 17, 2020.  The BPA is currently asymptomatic but has been ordered by his physician to self-quarantine pending test results.  Agent has been granted WSL in the interim. Test Results Negative 5/01/2020 RTW</t>
    </r>
  </si>
  <si>
    <t xml:space="preserve">Secondary exposure.  BPA reported his roommate tested positive for COVID-19.   Last day of exposure to his roomate was April 17, 2020.  The BPA is currently asymptomatic but has been ordered by his physician to self-quarantine pending test results.  Agent has been granted WSL in the interim. </t>
  </si>
  <si>
    <t>MCS</t>
  </si>
  <si>
    <t>BPA 2 work with BPA 1 (from line 91) and have a medium risk of exposure, but were instructed by station management to self quarantine.  MCS will generate an SIR and submit through the RGV OPCEN. BPA was advised on 4/28/2020 that his results came back positive. He is scheduled to get retested on 4/29/2020 to verify the results werent a false positive. BPA is asymptomatic. On May 1, 2020, BPA advised MCS that his 2nd test result was negative but had been served orders by county officials to self isolate until May 4, 2020. Agent remains asymptomatic. 5/3/20 BPA Agent  returned to work on today's date as per station PAIC.</t>
  </si>
  <si>
    <t>BPA 3 work with BPA 1 (from line 91) and have a medium risk of exposure, but were instructed by station management to self quarantine.  MCS will generate an SIR and submit through the RGV OPCEN. BPA was advised on 4/28/2020 that his results came back positive. He is scheduled to get retested on 4/29/2020 to verify the results werent a false positive. BPA was advised on 4/28/2020 that his results came back positive. He is scheduled to get retested on 4/29/2020 to verify the results werent a false positive. BPA is asymptomatic. BPA was retested on 04/29/2020. He advised that his test came back negative. He will be retested on 04/29/2020 to verify the first test was a "false-positive". Test results should be available NLT 05/04/2020.  The agents third test came back negative.  The agent will return back to duty on May 1, 2020.  On April 30, 2020 at 4:25 p.m. The agent notified managment and advised that county officials advised him to self-isolate for another four days.  If he is asymptomatic he may return for duty on May 05, 2020. 5/3/20 BPA returned to full duty as per station PAIC.</t>
  </si>
  <si>
    <t>RGC</t>
  </si>
  <si>
    <t>On 4/24, BPA 2 met SCSO at the Starr County Memorial Hospital to conduct an immigration inspection on a subject that the deputy had in custody for a suspected DUI.  BPA 2 did not have PPE on when entering the hospital or while conducting the immigration inspection, but placed ppe on after hospital staff notified him that the subject needed a COVID-19 test due to a fever and cough.  BPA 2 will be tested by UTRGV today, but return to work tonight.  The alien's rapid COVID-19 test returned negative and all 3 BPA's tests were cancelled.  The BPA reached out to his own doctor and his doctor placed him on quarantine for 14 days and tested the BPA for COVID-19. The agent will take sick leave until the results come back.The agent will take sick leave until the results come back. The BPA was added back to the tracker due to his doctor's orders.</t>
  </si>
  <si>
    <t>On April 28, 2020, a MCS BPA advised MCS management that he has been sick with flu like symptoms since 04/26/2020. On 4/28, 2020, BPA went to the doctor and was given a COVID-19 test.Doctor's recommended that the BPA self-isolate until his test results come back in about 2 days (4/30/2020).  The agent notified management that his COVID-19 test results were negative and is not exhibiting any symptoms.  The agent is scheduled to return for duty on May 3,2020.</t>
  </si>
  <si>
    <t xml:space="preserve">MCS notified BPA that he had prolonged contact on 4/22/2020 with one of the BPAs that tested positive for COVID-19 in encounter 92. The BPA will be tested for COVID-19 on 4/29/2020. BPA will take admin leave until his test results come back. On May 1, 2020, BPA advised that his test results came back negative and he will return to work his next scheduled work day. </t>
  </si>
  <si>
    <t>MCS notified BPA that he had prolonged contact on 4/18/2020 with one of the BPAs that tested positive for COVID-19 in encounter 91. The BPA will be tested for COVID-19 on 4/29/2020. BPA will take admin leave until his test results come back.  Test results are scheduled to be in on 05/04/2020.</t>
  </si>
  <si>
    <t>FLF</t>
  </si>
  <si>
    <t xml:space="preserve">On April 29, 2020 an FLF Agent notified FLF management that he had gone to the doctor's office after feeling ill.  The agent was experincing a dry cough.  The agent was tested for COVID-19 and results are pending.  The agent was instructed to self-isolate pending results. On May 1, 2020, Agent's COVID-19 test results came back negative and agent will return to work on his next scheduled day. </t>
  </si>
  <si>
    <t>USBP</t>
  </si>
  <si>
    <t>SOD/MRT</t>
  </si>
  <si>
    <t xml:space="preserve">On April 29, 2020 an Agent assigned to MRT SOD notified management that his wife was referred by her management  to get tested for COVID-19, after a co-worker at the hospital they work at tested positive.  The wife and co-worker work within close proximity to each other.   The Agent was advised by SOD Command to also stay home on Administrative Leave pending his wife’s results.  Both are currently asymptomatic.    </t>
  </si>
  <si>
    <t>On April 29, 2020, MCS BPA contacted the MCS TOC and advised that his step-father had been diagnosed with Covid-19.  MCS BPA advised that his 62 year old step-father and mother live with him in Brownsville, Texas.  MCS BPA  step-father was advised today via phone that he was positive for Covid-19 and was given instructions to self-quarantine.  MCS BPA stated that he will schedule an appointment with his physician tomorrow 4/30/2020, but advised that so far he had no symptoms and felt like he was in good health. MCS BPA will be granted Sick Leave for 4/29/2020, adjustments will be made depending on Doctor’s diagnosis and instructions after tomorrow’s visit. 5/3/20 Test Results will be ready on 5/4/20</t>
  </si>
  <si>
    <t>IMB</t>
  </si>
  <si>
    <t>04/18/2020:  Border Patrol Agent called this morning with flu like symptoms (fever and chills).  Agent said he began feeling ill at work yesterday (Friday) and progressively got worse.  Agent went to hospital 4/18/20 and was administered COVID-19 test.  Results pending in 7-10 days.  Hospital advised to self-quarantine for 14 days.  Co-workers (3) he was in contact with on Friday have all been notified as well as their direct Supervisors.  
04/22:  On April 22, 2020 at approximately 1024 hours, the Border Patrol Agent reported that his first COVID-19 test came back negative.  However, the agent’s physician is still directing the continuation of the quarantine and requesting a second test.  No reports of symptoms from the 3 co-workers. 
On April 22, 2020, at approximately 1515 hours, the Border Patrol Agent reported that his physician no longer recommended a second test but directed the agent to continue to self-isolate pending recovery from the illness.  5/1/2020:  The Agent has recovered and will be returning to work on 5/4/2020.  None of the 3 co-workers reported any illness or symptoms.  Per the Agent's physician:  The "test was negative for COVID-19.  However, 14 day isolation was recommended per CDC guidelines base on clinical symptoms and presumed false negative testing."  Case will be removed.</t>
  </si>
  <si>
    <t>CHU</t>
  </si>
  <si>
    <t>On 4/20/2020 at 1330, A BPA’s spouse who works for OFO at the Otay Mesa Port of Entry was notified by her Chief, that she has been identified as someone who has come in close contact with a coworker who tested positive for COVID-19 and directed to quarantine for 14 days and seek COVID testing from her physician. The BPA was directed to self-quarantine and seek COVID testing. BPA and spouse are not exhibiting any signs of symptoms. BPA will be teleworking pending test results.   BPA will SQ for 14 days</t>
  </si>
  <si>
    <t xml:space="preserve">On April 24, 2020, Border Patrol Agent notified the PG-A inside supervisor that his girlfriend had direct contact with several individuals that have tested positive for COVID-19 at her work location. BPA stated that his girlfriend is NOT symptomatic but was advised by her employer to schedule a COVID-19 test. BPA advised that his girlfriend is scheduled to be tested for COVID-19 on 4/25/2020. BPA is self-quarantining for precautionary measures until his girlfriend’s COVID-19 test result are returned.  The BPA’s girlfriend’s test on 4/26 came back negative for Covid 19.  The agent is returning to work on 4/30. </t>
  </si>
  <si>
    <t>FOB</t>
  </si>
  <si>
    <t>Employee felt sick, went to see doctor. Doctor ordered COVID-19 test. 04/30 - Agent informed us and provided documentation from the lab showing agent tested negative for COVID-19 (SARS-CoV-2, NAA test). Doctor recommended agent to telework until Monday, May 4, 2020. Agent will remain at home and continue to telework until the date recommended by their doctor.</t>
  </si>
  <si>
    <t xml:space="preserve">SIU agent reported his wife took their son to the doctor, whose son has a dry cough. Doctor recommended the son have a COVID-19 test administered tomorrow morning. </t>
  </si>
  <si>
    <t>On 4/26/2020, BPA called in for SL for that night as well as the next.  He said he woke up in the morning not feeling well so he went to urgent care.  Due to his symptoms, they administered a COVID-19 test.  Results will take 48 hours - pending.  They advised him to self-quarantine.  BPA did not report a known COVID-19 exposure.</t>
  </si>
  <si>
    <t>On 4/27/2020, SBPA reported that his wife has a coworker whose husband is a CBPO at SYS POE and who tested positive for COVID-19.  The wife of the CBPO is being tested  - results are pending.  Neither the CBPO's wife, our SBPA's wife, nor the SBPA have any symptoms.  The SBPA is still coming to work and focusing on social distancing.</t>
  </si>
  <si>
    <t>ACTT</t>
  </si>
  <si>
    <t xml:space="preserve">04/28:  On April 27th, 2020 a Border Patrol Agent assigned to ACTT operations called in sick for the second day in a row.  He described having a significant fever and headache for the past two days (beginning on April 26th), but no known contact with COVID-19 positive individuals. The agent subsequently made arrangements to be seen by a doctor at the Veterans Affairs Medical Center on La Jolla Village Drive where a COVID-19 test was administered. The agent will self quarantine until his results are available in 2-3 days. 04/30/20- BPA's tests resulted negative yesterday. </t>
  </si>
  <si>
    <t>BRF</t>
  </si>
  <si>
    <t>4/28/2020: A BRF agent advised management that her husband - a CBPO at OTM POE - was exposed to a fellow employee who tested positive for COVID-19.  The husband will be taking the COVID-19 test and will be under self-quartine pending the results of the test.  The BRF agent will be under self-quarantine as well, until the results of her husband's test are received.  Agent will be utilizing sick leave.  05/02:  Per her health care provider's orders,  Agent will self-quarantine for 14-days from her husband's initial date of contact (4/27/20) with the individual who tested positive with COVID-19.  Agent currently taking S/L, but has requested Emergency Paid Sick Leave.  Agent has not taken COVID-19 test and will not do so unless symptoms develop.  Agent is scheduled to return to work on 5/11/2020.</t>
  </si>
  <si>
    <t>HQ &amp; NCR</t>
  </si>
  <si>
    <t>MSS</t>
  </si>
  <si>
    <t xml:space="preserve">Employee states child had fever yesterday but is currently down.  Waiting on Health Department response in regard to testing for COVID-19.  Employee is currently asymptomatic, spouse has a slight cough but no fever otherwise healthy.  Employee is currently working from his SOG identified Alternate Worksite and was last physically present at SOG on 4/7/2020. </t>
  </si>
  <si>
    <t>SWS</t>
  </si>
  <si>
    <t>Swanton Station BPA agent's wife went to the doctor, she has signs of possible COVID but the doctor did not test her due to her age. The doctor quarantined both subjects. UPDATE: BPA was quarantined until yesterday per a doctors note, BPA no longer is quarantined and has retruned to work.</t>
  </si>
  <si>
    <t>OGN</t>
  </si>
  <si>
    <t xml:space="preserve">BPA-Is son's girlfriend tested positive for COVID-19 last week, BPA-I had not had contact with her since April 13th approximately 2 weeks ago. BPA-I is asymptomatic but has been tested and is quarantined awaiting the results of the test.  UPDATE: On today's date 04-30-20 BPA-I received his test results which were negative </t>
  </si>
  <si>
    <t>CNB</t>
  </si>
  <si>
    <t>Agent from the Champain Station developed cold like symptoms. BPA called the local medical facility and they tested the agent for COVID-19. BPA is quarantiend awating results of test. UPDATE: BPA test results were received today 04-30-20 and were negative.</t>
  </si>
  <si>
    <t>Agent tested positive for COVID on 4/3. Agent was detailed to the USCIS office in Dilley, Texas from November 3, 2019 until March 23, 2020. Agent returned to Arizona by vehicle. Agent has not been to any government facility other than the USCIS office in Dilley, Texas. Agent's doctor ordered him quarantined until 4/24. Agent will need to be cleared by CBP Medical Team before returning to work. 4/6 update: agent doing well, symptoms are mild, remains quarantined. Agent did interview aliens consistent with his job responsibilities. agent developed symptoms after traveling by vehicle to Arizona and was not in contact with any aliens while symptomatic. 4/19: doctor advised agent's return to work date as 4/29. 4/25: agent is still showing symptoms of COVID and the doctor extended the agents quarantine to 5/13. 5/3 update: agent still has a deep, dry cough. He does not have any other symptoms. His intended RTW date of 5/13 remains accurate.  UPDATE  RTW 05/14/2020</t>
  </si>
  <si>
    <t>Agent sought a medical evaluation for chest pain and fever. The doctor ordered the agent to self-quarantine for 14 days. Agent was tested for COVID and is awaiting results. Agent was also diagnosed with pneumonia. Agent is at home recovering and will advise of his test results. 4/17: Test results negative. Agent was ordered to quarantine for 14 days by a doctor due to his high-risk health. Agent is teleworking.</t>
  </si>
  <si>
    <t>WCX</t>
  </si>
  <si>
    <t xml:space="preserve">Agent is currently undergoing cancer treatment and his doctor ordered him to stay out of work for 6 weeks due to his compromised immune system. </t>
  </si>
  <si>
    <t>DGL</t>
  </si>
  <si>
    <t xml:space="preserve">Agent's fiancé has been visiting him from Canada since 4/1. Agent's fiancé fell ill with flu-like symptoms and was taken to a local hospital on 4/20. The agent's fiancé was tested for COVID and was ordered to quarantine while awaiting results. Agent was also ordered to quarantine by the doctor as a precaution.  UPDATE:  RTW </t>
  </si>
  <si>
    <t>Agent has been in close contact with his granddaughter over the weekend, she is displaying symptoms of COVID-19 and is seeking medical treatment.  She was tested on 4/20/2020 and the results are pending. Agent is quarantined while awaiting test results. UPDATE:  granddaughter tested positive.  Agent will SQ.</t>
  </si>
  <si>
    <t>NCO</t>
  </si>
  <si>
    <t>Agent's wife was ill and agent took her to a doctor for evaluation. The doctor tested both the agent and his wife for COVID and ordered the two of them to quarantine for seven days.</t>
  </si>
  <si>
    <t>AJO</t>
  </si>
  <si>
    <t xml:space="preserve">Agent's wife was ill and sought a medical evaluation. The doctor administered a COVID test to the agent and the agent's wife. The doctor ordered both of them quarantined while awaiting test results. </t>
  </si>
  <si>
    <t>TUS</t>
  </si>
  <si>
    <t xml:space="preserve">Agent's ex-wife works as a medical professional and is symptomatic of COVID. She sought a medical evaluation and was tested for COVID. The agent shares custody of his children with his ex-wife and fears that he may have been indirectly exposed to COVID via his children if his ex-wife ends up with a positive test. The agent sought a medical evaluation of his situation and a doctor ordered the agent to quarantine for 14 days or until his ex-wife receives a negative test. </t>
  </si>
  <si>
    <t xml:space="preserve">Agent was feeling ill and sought a medical evaluation at an Urgent Care in Tucson, AZ. Doctor administered a COVID test and ordered the agent quarantine for 14 days. </t>
  </si>
  <si>
    <t>Agent is married to agent associated with encounter 92 and is now feeling ill. Agent sought a medical evaluation 4/28 and was administered a COVID test and ordered quarantined though 5/9.</t>
  </si>
  <si>
    <t xml:space="preserve">Agent's wife was feeling ill with flu-like symptoms and agent took her to an urgent care in Tucson. She was tested for COVID on reieved a positive result on 4/28. The agent was ordered qurantined for 14 days by his supervisor. The agent has an ongoing exposure to his wife and will be carried as a suspected case. The agent intends to get a COVID test. </t>
  </si>
  <si>
    <t xml:space="preserve">BPA's mother-in-law was hospitalized in Mexicali, Baja California, Mexico on 4/13/2020 and diagnosed with  COVID-19.  Agent's mother-law-passed away on 4/14/2020.  Agent's wife had direct contact with her mother prior to being hospitalized.  Due to his wife’s exposure, the agent was instructed to quarantine  for 14 days.  Neither the agent nor his wife are showing any symptoms of COVID-19.  </t>
  </si>
  <si>
    <t xml:space="preserve">Yuma Station BPA reported that his ex-wife tested positive for COVID-19.  BPA reported that he shares custody of their children who live with his ex-wife.  BPA reported that he had direct contact with his children yesterday's date, 4/21/20.  BPA's ex-wife does have symptoms, BPA and childern are asymptomatic.  BPA was instructed to quarantine for 14 days.  </t>
  </si>
  <si>
    <t>SQ began  03/15/2020</t>
  </si>
  <si>
    <t>Blaine Sector HQ staff conducted an in person meeting this morning at approx. 0900 hours to finalize plans for COVID-19 response procedures. All command staff personnel, sector SOS's and most station PAIC/DPAIC were in attendance. At approx. 1915 hours, staff was notified by one of the attending personnel that they had experienced rapid onset of symptoms that are consistent with COVID-19. All meeting attendees and other personnel that were in contact with the individual were advised of the potential contact and  will be performing their duties at their alternate emergency work location.  The individual tested positive for Influenza A as such COVID was ruled out .  All personnel resumed normal operations.</t>
  </si>
  <si>
    <t>N/A</t>
  </si>
  <si>
    <t>SMSS</t>
  </si>
  <si>
    <t>SMSS reported husband sent home from work due to possible exposure from third party co worker.  Employer stated the work environment needs to be decontaminated before employees are allowed to return to work. Update- Spouse's work unit was instructed to remain home from work until March 19, 2020, reporting back to work on March 20, 2020.  The decision for the spouse to remain home was only a precaution/safety decision by his employer, and not a self quarantine.  Spouse will continue to self monitor daily tempurature, signs, symptoms.  Spouse is currently asymptomatic, as well as all members of his family.</t>
  </si>
  <si>
    <t>DRS</t>
  </si>
  <si>
    <t>SQ began 03/19/2020</t>
  </si>
  <si>
    <t>A DRS BPA sought medical treatment today (3/19/2020) for a cough and flu-like symptoms.  He had initially requested sick leave on Tuesday (3/17/2020) for what he thought were allergies.  Treating physician tested BPA for COVID-19 but the results will not be in for 10 days.  One of the factors the physician used was BPA's recent travel to California the previous week.  The BPA will remain at home until results are received and will be on sick leave since he is symptomatic.  Support was offered but he respectfully declined.  Precautionary notifications will be made to the rest of the RMSS team members.  We will provides continuous updates on his status.    UPPDATE:  03/20/2020 1310 HOURS stilling awaiting test results.  Update 03/23/2020 Agent is feeling better and still awaiting COVID results. 03/24/2020;  Agent is COVID negative.   Will advise as to when he can return to work</t>
  </si>
  <si>
    <t>AA1599,AA3321</t>
  </si>
  <si>
    <t xml:space="preserve">Task Force Agent had contact, during a search warrant, with individual who recently returned from a  cruise.  Cruise company has notified everyone that some on the cruise tested positive for COVID-19  Non BP TFA test results were negative.  BP TFA had no exposure to the virus. </t>
  </si>
  <si>
    <t>SMM</t>
  </si>
  <si>
    <t>SQ began 03/17/2020</t>
  </si>
  <si>
    <t>Employee's daughter received medical attention for suspected ear infection.  Medical staff administered COVID 19 test as a precautionary measure.  Medical Staff advised self-quarantine for daughter and employee.  Test results pending.  Test results were negative.  Agent returned to duty 03/18/2020</t>
  </si>
  <si>
    <t>UNK</t>
  </si>
  <si>
    <t>GIB</t>
  </si>
  <si>
    <t>Employee may have been exposed via a co-worker who’s wife has had contact with patient which tested positive for COVID 19, and is now experiencing symptoms herself.    Employee self quarantined pending the test results of the co-workers wife. UPDATE:  Spouse tested negative.  Agent released for work.</t>
  </si>
  <si>
    <t>SIU/BIC</t>
  </si>
  <si>
    <t>Employee is experiencing shortness of breath and a cry cough.  The given respiratory test, including for COVID-19 and is self-quarantined, pending test results. UPDATE:  COVID 19 test negative.</t>
  </si>
  <si>
    <t>Employee prescreened at medical facility and determined to be symptomatic.  Employee tested for COVID 19 and instructed to quarantine at home for 14 days.  Test results will take 72 hours.  Results were negative.  Back on duty</t>
  </si>
  <si>
    <t xml:space="preserve">Employee, whom has been on leave since 01/13/2020, reported the child care facility their son attends closed due to another child testing positive for COVID 19.  The employee is not symptomatic at this time. </t>
  </si>
  <si>
    <t>ELS</t>
  </si>
  <si>
    <t>SQ began 03/15/2020</t>
  </si>
  <si>
    <t>SBPA's wife is a teacher in Orange County. She was informed today that a person who visits her campus daily has tested positive for the covid.  Details as to who the person was were not provided to her so it is unknown if she was ever close to the person. She informed SBPA when she was informed and he then notified SOS.  So the timeline is recent. SBPA resides in El Centro but was with his wife this past weekend. </t>
  </si>
  <si>
    <t>BPA was notified via Sears call center that a technician that serviced the BPA's oven on 3/11/20 is exhibiting flu-like symptoms and currently self quarantined.  The technician has not been tested for COVID-19.  BPA had no direct contact with the technician at any time, however his wife and kids were home while the technician was at their home.  The call center advised to take precautions and clean all of the areas where the technician worked.  BPA notified (A)SOS immediately after receiving the call.  BPA and family members are not currently exhibiting any symptoms.  RTW 03/12</t>
  </si>
  <si>
    <t>SQ began 03/18/2020</t>
  </si>
  <si>
    <t>A Border Patrol Agent is married to a Law Enforcement Information Specialist who has been ordered quarantined by her doctor and instructed to stay home.  The doctor also quarantined the Agent.  The Agent has not been tested for COVID-19 at this time. RTW 03/24</t>
  </si>
  <si>
    <t>IDO</t>
  </si>
  <si>
    <t>SQ began 03/23/2020</t>
  </si>
  <si>
    <t>Agent was seen by a doctor and was tested for COVID 19.  Dr. ordered self quarintine for five days commencing 3/23/2020.</t>
  </si>
  <si>
    <t>ex-wife works at the detention facility and she became ill on 03/20/2020 and now is being tested for Covid-19 (share the same home).  Agent is SQ COVID negative.</t>
  </si>
  <si>
    <t>SQ  began 03/24/2020</t>
  </si>
  <si>
    <t>Employee advised me that he had a routine doctor’s visit yesterday.  His doctor administered the COVID test to him as he had traveled to San Antonio.  He is asymptomatic; however his doctor advised him to not go to work until he receives the results of the test.  He should receive the results in 24-48 hours and he will notify me as soon as his results arrive.  He will be using sick leave until his return.  He last worked at the IOC on 03/21/2020 Agent is negative.</t>
  </si>
  <si>
    <t>Employee felt ill on 03/20/20.  She had shortness of breath, body aches, coughing and pain.  She went to the doctors and tested negitive for flu and strep throat.  She was given antibiotics and a steriod shot.,  Employee felt better on 3/25/20 and returned to work on 03/26/20.</t>
  </si>
  <si>
    <t>CMB</t>
  </si>
  <si>
    <t>DPAIC</t>
  </si>
  <si>
    <t>(A)DPAIC went to the doctor’s this afternoon due to lingering symptoms from a strep-like illness.  They took a COVID-19 test and recommended self-quarantine until the results returned.  COVID negative 03/24/2020.  Agent cleared for duty.</t>
  </si>
  <si>
    <t>K9</t>
  </si>
  <si>
    <t xml:space="preserve">SBPA’s SPOUSE is empoyed by United Airlines as a flight attendant.  The SPOUSE recently worked on an international flight, which was traveling from Buenos Aires, Argentina. SPOUSE worked with a CREWMEMBER that had direct contact with 4 COVID-19 POSITIVE flight attendants on a previous flight.  The SPOUSE was not aboard the flight with the 4 COVID-19 POSITIVE flight attendants. The CREWMEMBER has not tested positive for COVID-19, nor has she reported any symptoms to the SPOUSE’s knowledge. Update:  March 22, 2020 results were negative </t>
  </si>
  <si>
    <r>
      <t xml:space="preserve">On March 11, 2020, an employee with the Office of Intelligence (OI) on TDY to the Miami Sector AOR visited Sector HQ. Later that same day the OI employee fell ill and exhibited flu-type symptoms. The employee was evaluated by a physician, but was not tested for COVID 19.  The physician deemed the employee to be low risk and instructed him to return to his hotel and rest. It was later revealed that the employee had attended a training course, where one of the students tested positive for COVID-19. The OI employee is scheduled to be tested today at 1700 for COVID 19. It will take 24 to 48 hours to receive the results.
</t>
    </r>
    <r>
      <rPr>
        <b/>
        <sz val="11"/>
        <rFont val="Calibri"/>
        <family val="2"/>
        <scheme val="minor"/>
      </rPr>
      <t>3/15/20, 1600: OI Officer stated his Corona Virus test results were negative per Florida Dept. of Health. USBP SIU Agents cleared to return to 
work</t>
    </r>
  </si>
  <si>
    <t>WES</t>
  </si>
  <si>
    <t>From March 14 to March 18, Miami Sector assisted ERO with Operation Crosscheck in Stuart, Florida, by providing two (2) agents, one agent from WES and one Resident Agent. During the course of Operation Crosscheck, both agents were in close proximity with Employee 1 and 2. The WES agent rode with one of the ERO employees in a BP vehicle. Both agents are SQ as of 03/19.  Udpate:  Agents are self monitory and asymptomatic.  return to duty 03/23/2020. Agents returning to duty.  Nothing further to report</t>
  </si>
  <si>
    <t>STC</t>
  </si>
  <si>
    <t>BPA traveled thru Milan, Italy while on A/L.  Never displayed symptoms.  Returned to work on 03/11/2020</t>
  </si>
  <si>
    <t>KIN</t>
  </si>
  <si>
    <t>SQ ended 03/12/2020</t>
  </si>
  <si>
    <t>BPA was informed that his spouse came in contact with a presenter at a conference in Corpus Chirsit that was diagnosed with COVID 19.  BPA and his family are asymptomatic.  Returning to work 3/12/2020.</t>
  </si>
  <si>
    <t>WSL</t>
  </si>
  <si>
    <t>On March 18, 2020, at 1640 hours, WSL was notified by a BPA (K9) that his wife might have been exposed to the Coronavirus during a business trip to Kansas City, Missouri on March 5th - 6th, 2020.  The boss of the BPA's wife, advised her a business associate in the same facility where she was overseeing projects, had tested positive for the Coronavirus.  BPA’s wife is currently making arrangements to get tested for precautionary measures.  BPA’s K9 partner might have been exposed due to contact with his family and will remain kenneled at residence.  BPA has a 10 year old boy and a 24 month old daughter.  Entire family is asymptomatic at this time.  BPA has scheduled leave till March 28, 2020.</t>
  </si>
  <si>
    <t>03//06/2020</t>
  </si>
  <si>
    <t>SQ began 03/14/2020</t>
  </si>
  <si>
    <t>On March 14, 2020, at approximately 1:45 p.m., BPA called the WSL TOC to advise that he had been placed on a 14-day quarantine.  BPA advised that he has NOT had any foreign travel or traveled to any large gathering events. On Tuesday, March 10, 2020, BPA began to feel ill and visited his medical provider where he was tested for influenza and was negative.  On Thursday, March 12, 2020 he continued feeling ill and visited the Rio Grande Regional Care facility in Edinburg, Texas. He was diagnosed with an upper respiratory infection.  He advised that as per the hospital, there were no CDC testing kits available hence he was not tested COVID-19.  BPA advised that the attending physician placed him on a 14 day quarantine for precautionary measures due to the current situation with the COVID-19.  As of today, 03/14/2020, BPA is on day 3 of precautionary home quarantine measures. UPDATE:  On 03/18/2020 ontact was established with the agent and he advised that he is doing well.  Agent cleared SQ and is back to work.</t>
  </si>
  <si>
    <t>SQ began 03/16/2020</t>
  </si>
  <si>
    <t>On March 16, 2020, at approximately 4:45 p.m., A WSL SBPA reported that he had returned from a cruise on March 15, 2020. He advised that he and his wife reported to their family physician due to the fact that he had a cough and she had a fever of 100.  The agent’s wife is required by her work place to self-quarantine for 14 days before coming back to work.  They were tested for influenza and COVID-19.  The results of the influenza were negative. The results of the COVID-19 will not be in for 5 days as per their family physician.  The agent is taking the necessary precautions and will self-quarantine to prevent any further exposure, in the event that his COVID-19 test is positive.  UPDATE: On 03/16/2020, SBPA stated that he will notify the station of any updates each day.  Update:  03/18/2020 Agent and spouse are doing well.  COVID negative.</t>
  </si>
  <si>
    <t>HRL</t>
  </si>
  <si>
    <t>SQ began 03/21/2020</t>
  </si>
  <si>
    <t>According to BPA, his wife traveled to their hometown of Colleyville, Texas (Dallas area) to visit family earlier this week.  On 03/19/2020, BPA  wife was exposed to a family friend who is a doctor in Dallas, Texas, who stated that one of their patients tested positive for the COVID-19 virus.  BPA worked on 03/19/2020 at the Donna Holding Facility and has been on assigned days off duty since 03/20/2020.  He has not been assigned or performed any work at DHF or any other Border Patrol facility since 03/19/2020 and stated that he has not been in personal contact with any Border Patrol Agents since his last day on duty. BPA and his wife are awaiting guidance from their doctor for quarntied instructions.  BPA was released to full duty.</t>
  </si>
  <si>
    <t>BRP</t>
  </si>
  <si>
    <t>SQ began 03/20/2020</t>
  </si>
  <si>
    <t>On March 20, 2020, at approximately 2030 hours, a Brownsville Station SBPA telephonically advised station management of his possible exposure to COVID 19 while on annual leave at his residence.  The agent advised that his wife, a CBP Officer currently assigned to the Brownsville Port of Entry, may have been exposed on March 17, 2020 to the virus after having processed several individuals that had travelled through Spain.  In the days following this encounter, she started experiencing abdominal pain and fever to which she was administered the COVID 19 exam.  Results are currently pending and she was ordered to self-quarantine along with her husband.  Agent returned to duty.</t>
  </si>
  <si>
    <t>ECJ</t>
  </si>
  <si>
    <t>ECJ is reporting that an agent is in self-quarantine status as he was notified of potential exposure by his TSDM Professor (Distance Learning Program for US Naval WC).  The instructor for TSDM notified his students that he had a close family member test positive for Covid-19.  The ECJ BPA is in self-quarantine status, pending the results of the instructor’s Covid-19 test results.  The instructor is scheduled to be tested this morning (03/16/2020). 
03/17/2020 0703: Agent is in self-isolation due to his proximity to his Class Instructor whom is suspected of contracting Covid-19. Instructor test results are pending.  UPDATE:  The agent is no longer in self isolation.  The instructor tested negative for COVID.  Agent will resume normal duties</t>
  </si>
  <si>
    <t>SQ began 03/12/2020</t>
  </si>
  <si>
    <t>SBPA exposed via father from previous ER visit at Torry Pines Medical Center who the father was advised was next to a patient that tested positive for COVID-19.  Father did not advise SBPA until 03/12/2020. The ER can only confirm that father was in ER at the same time as infected person, but can not confirm proximity.  Father tested Positive for Flu only.  SBPA only has intestinal problems no COVID-19 symptoms.  Hospital will not test for COVID-19 unless fever of 100.4 degrees.  Employee is doing well and will telework  no more updates</t>
  </si>
  <si>
    <t>MUR</t>
  </si>
  <si>
    <t xml:space="preserve">MUR BPA reported cough, sore throat, and fatigue. Last day of work was 3/16/2020. Visited Urgent Care on 3/16/2020. Dr. tested BPA for Influenza and COVID-19. Results expected by 3/21/2020. Dr. recomended BPA stay off work and self quarantine until 3/21/2020. BPA is currently on leave and self quarantine. SBPA is no longer self-quarantined and has returned to work. No symptoms from the possible tertiary contact. </t>
  </si>
  <si>
    <t>BLV</t>
  </si>
  <si>
    <t>SQ began 03/13/2020</t>
  </si>
  <si>
    <t>BPA apprehends subject in the field. During brief field interview, subject states that he was diagnosed with Coronavirus by a doctor in Rosarito 5 days ago. Subject stated that he sought medical attention in Rosarito because he was experiencing flu-like symptoms. BPA was medically screened at Sharp Grossmont Hospital. Oral swab/culture was taken. Results will not be available for 48 hrs. BPA was advised by medical staff to self-quarantine for 14 days. 
3/16/2020 0030: BLV Station SBPA will check in with self-quarantined agent in the morning as to not disturb him at this time.  Processing agents observed both quarantined subjects. Both subjects were resting peacefully and did not appear to have any issues.  As of 03/18 Agent is still asymptomatic
3/16/2020 1100: Sharp Grossmont lab personnel and they informed me that due to a backlog of tests, the results are taking on average 3 days to come back. Another call to the lab will be placed later today.  
03/17/2020 0030: BLV Station SBPA will check in with self-quarantined agent at 0730 in the morning as to not disturb him at this time.  UPDATE 03/19/2020 1900 Agent is still asymptomatic.  Awaiting results from hospital.
03/17/2020 0300: Self-quarantined agent was notified by Sharp Grossmont Hospital that test results for COVID-19 were taking 3 - 5 days.  Agent was tested early Saturday Morning, March 14th.  Agent stated he still felt normal and is not showing any symptoms.  As of 03/17 at 1830 hours PST agent is asymptomatic.</t>
  </si>
  <si>
    <r>
      <t xml:space="preserve">ECJ Midnight SBPAs are reporting that one of our agents went to UCSD La Jolla after experiencing symptoms of Covid-19. Agent was tested by medical professionals and told to quarantine at least until the results come back. Results are expected within the next 24 hours. 
</t>
    </r>
    <r>
      <rPr>
        <b/>
        <sz val="11"/>
        <rFont val="Calibri"/>
        <family val="2"/>
        <scheme val="minor"/>
      </rPr>
      <t xml:space="preserve">Synopsis: </t>
    </r>
    <r>
      <rPr>
        <sz val="11"/>
        <rFont val="Calibri"/>
        <family val="2"/>
        <scheme val="minor"/>
      </rPr>
      <t xml:space="preserve">
Agent requested S/L for today’s midnight shift and during the call reported feeling shortness of breath after his shift the day prior (which he attributed to his asthma). Once he awoke for today’s shift, noticed he was running a fever. Agent checked himself into the hospital and was tested for Covid-19 and sent home to quarantine himself (recommendation made by health care professionals). Results expected in next 24 hours. Unknown how many employees potentially infected, there were 21 agents at muster with him on 03/15. 
Agent lives alone in San Diego and is all set with food and supplies. We will remain in contact with him and send updates as new information develops. </t>
    </r>
  </si>
  <si>
    <t xml:space="preserve">03/20 0738 Haitian female arrest from 03/19 is being tested by Grossmont Hospital for Covid-19 after she tested negative for Flu and had a positive X-Ray for pneumonia. One agent was potentially exposed at the time of apprehension, therefore he is being placed on Safety Leave, pending Covid-19 test results on the Haitian female. Expected timeframe is 24-28 hours.  </t>
  </si>
  <si>
    <t>SQ began 03/11/2020</t>
  </si>
  <si>
    <t xml:space="preserve">El Cajon Station BPA returned from travel in Europe on 3/10/2020.  El Cajon Station contacted CDC for guidance. CDC referred USBP policy but recommends agent self-quarantine for 14 days with return date being day 0. CDC recommends checking temperature twice daily.  El Cajon Station had advised agent to self-quarantine and will seek admin leave approval.
03/15/2020 0130: No changes to ECJ BPA's condition. No test has been conducted on BPA. 
03/17/2020 0703: Agent is in self-isolation due to European travel and shows no symptoms to date.
03/18/2020 1641: Agent is in self-isolation due to European travel and shows no symptoms to date (Day 7).
03/20/2020 1142:  Agent in self isolation and shows no symptoms of COVID-19. Agents show no signs/symptoms of illness and completed the 14 day self-isolation.  Agent will return to work.
</t>
  </si>
  <si>
    <t>SQ began03/16/2020</t>
  </si>
  <si>
    <t>MUR SBPA reported fever, cough, sore throat, and chills. Last day of work was 3/16/2020. Visited Urgent Care, flu results negative and awaiting COVID test results. SBPA will self-quaratine until results are in. The supervisors test result was negative for COVID-19.  He received his result on 3/21/20 and returned back to work on on 3/22/20.</t>
  </si>
  <si>
    <t>Per A(PAIC), BPA requested and was granted a self-quarantine due to possible exposure upon arrest of an Indian FAMU who traveled through an at risk country within the last 14 days.  Agent was wearing PPE during the field encounter and is not currently exhibiting any signs and symptoms of illness.  Agent is asymptomatic.  Will return to duty 03/27</t>
  </si>
  <si>
    <t>BPA was in contact with an IMB/BPA, while assigned to Barracks 5, who was potentially exposed to COVID-19.  IMB/BPA was exposed via a significant other who had close contact with a person testing positive for COVID-19.  BPA was placed on Safety Leave pending the result of COVID testing for the IMB/BPA. Returned to duty</t>
  </si>
  <si>
    <t xml:space="preserve">On March 21, 2020, Border Patrol Agent's gf's employer confirmed postive for COVID-19. Employer had been experiencing "cold like" symptoms since March 12, 2020.  Currently, agent and gf are not showing signs of symptoms at this time. Agent's gf scheduling a medical appt. for eval.  Agent assigned to B-5 today and had contact with other personnel. Agent advised to seek medical assist. and to update station.  Agent scheduled off March 22 - 23.- On 3/25/20, Agent advised that his girlfriend was not tested for COVID as she did not meet the threshold for testing and was cleared by her physician.  Agent was also cleared after not meeting the threshold for testing.  Agent informed that he and his girlfriend were still asymptomatic.  Agent will return to work on Friday, March 27, 2020. </t>
  </si>
  <si>
    <t>CAO</t>
  </si>
  <si>
    <t>On March 21, 2020, a Border Patrol Agent's girlfriend's employer tested positive for COVID-19. That BPA was assigned to work Barracks 5 and had contact with other employees. CAO BPA was briefly (approx. 20 seconds) in contact with the above mentioned agent. PPE was being utilized, showing no symptoms of infection. Employee has returned to duty</t>
  </si>
  <si>
    <t>Border Patrol Agent's mother has had flu like symptoms.  Agent took mother to doctor on 03/16/2020.  Mother was told to self quarantine and was advised that people that had come in contact with her should also quarantine.  COVID-19 test results should be available Wednesday (3/25)UPDATE.  Negative COVID. back to  duty</t>
  </si>
  <si>
    <t>Border Patrol Agent. Wife is a nurse in the Emergency Department of UCSD Hospital in San Diego.  During her shift on Saturday March 14, 2020   she was exposed to a Patient she was treating who subsequently tested positive for COVID-19. On Tuesday evening March 17, 2020 she began to experience mild symptoms, consistent with COVID-19, and was subsequently tested for COVID-19.  Her test results are pending and are expected to be returned on Saturday March 21, 2020. BPA hasn’t returned to work since becoming aware of his wife’s exposure to COVID-19. BPA is not currently experiencing any symptoms and remains at home on Day off Duty / Leave, on self-quarantine, pending his wife’s test results.    Will return to duty</t>
  </si>
  <si>
    <t>BPA arrived in Italy on 03/08 and returned to the US on 03/12.  BPA does not feel ill.  UPDATE 03/20/2020:  BPA is SQ and asymptomatic</t>
  </si>
  <si>
    <t xml:space="preserve">3/24/2020  7:54:00 AM: Agent reported via telephone to his supervisor that he had a COVID 19 exposure in his family on 3/17/2020.  Agent’s wife is a nurse in the emergency room of a San Diego, CA hospital.  Agent’s wife was informed by her management of the exposure on 3/23/2020.  The hospital staff did not know that the patient in question was infected until 3/23/2020 and upon confirmation, immediately began testing and quarantine protocols for all staff that came in contact with the infected patient.  Agent’s wife was given a COVID 19 test on 3/23/2020 and results are expected in approximately 48 hours, (3/25/2020).  Being that the Agent’s wife did not know of the exposure, she had multiple contacts with family from 3/17/2020 to today, 3/23/2020, 3/23/2020.  At the time of this report, the Agent’s family have no symptoms associated with COVID 19.  Agent’s wife has been placed on quarantine / paid admin leave until the results of her test return.  At the time of this report, none of the 19 SST personnel have reported any symptoms associated with COVID 19.  Due to the time between the exposure and the report / confirmation of the exposure, (6 days) the Agent had physical contact with almost the entire unit. In addition, the DoD Flight Comms Agent, who was exposed by the Agent, is the DOD Air Asset COMMO Agent.  The DoD Flight Comms Agent had physical contact with the entire DOD crew, (12 US ARMY PERSONNEL).   </t>
  </si>
  <si>
    <t xml:space="preserve">Potential Exposure of Agent's co-habitant fiance on 3/7 during sporting event; Agent/Fiance made aware on 3/12; Agent reported possible exposure 3/14; Agent, Fiance, (2) children display no symptoms at time of report; Fiance has been tested/pending results; Agent reported to work but did not attend muster; placed on admin leave; scheduled for test 3/14.    *** Update: Agent's fiance test results were negative for COVID. Agent is expected to return to work March 18. 
</t>
  </si>
  <si>
    <t>CAG</t>
  </si>
  <si>
    <t>Agent felt ill after a trip to German, Belgium, and The Netherlands. Agent was tested and cleared by a medical doctor. Agent was diagnosed with a flu. Doctor cleared agent due to symptoms inconsistant with COVID. Agent returned to work on 03/11/2020.</t>
  </si>
  <si>
    <t>2/27/202/-03/07/2020</t>
  </si>
  <si>
    <t>PHX, Heathrow, Dusseldorf</t>
  </si>
  <si>
    <t>Agent reports, while on vacation he spent time at a ski resort restaurant on 3/6.  He learned 3/14 from media report report that an employee of that establishment who was working that day tested positve for Covid 19.  Agent has performed assigned duties for two days and is not symptomatic.  Agent has been provided PPE and assigned administrative duties in his office.  Arrangements for testing are being pursued at time of report.</t>
  </si>
  <si>
    <t>agent wife, who is a pharmacist, began to show symptoms of a cold. Her work recommended that she go to get tested for COVID-19 and she was later tested at Banner University Medical Center (results pending). BPA  is asymptomatic and did not meet guidelines for testing.  Update:  Wife is negative COVID.  Agent to return to duty.</t>
  </si>
  <si>
    <t>Direct contact with ICE employee who was exposed to COVID-19  virus.  ICE employee was is not exibiting any signs or symptoms and was inform to self-quarantine until the window has passed.  Agent is asymptomatic and back to work</t>
  </si>
  <si>
    <t>Direct contact with ICE employee who was exposed to COVID-19  virus.  ICE employee was is not exibiting any signs or symptoms and was inform to self-quarantine until the window has passed. Agent is asympomatic and back to work.</t>
  </si>
  <si>
    <t>APT</t>
  </si>
  <si>
    <t xml:space="preserve">BPA took his fiance to the Dr. as she was experiencing shortness of breath and flu like symptoms.  Tested negative for influenza.  Medical personnel sent sample to lab for COVID-19 testing and ordered BPA and fiance to self-quarantine </t>
  </si>
  <si>
    <t>SQ began 03/26/2020</t>
  </si>
  <si>
    <t xml:space="preserve">On March 23, agent informs management that his wife has COVID symptoms and was administered a COVID test.  Doctor advised the agent and his wife to self-quarantine beginning retroactive to March 20.  Agent was advised to use S/L and to stay home until results of the COVID test return.  Agent believes that his wife may have been exposed to COVID while working as a Deportation Officer at the Otay Mesa Detention Center (OMDC).   Agent does feel ill and will return to duty after 14 days (4/2/20) or as soon as the COVID test results return. </t>
  </si>
  <si>
    <t xml:space="preserve">On March 25, agent reports his wife and son began experiencing flu-like symptoms the day before.  Wife and son went to the doctor and wife was administered a test for COVID-19.  Agent is not experiencing any symptoms, but will self-quarantine while awaiting the test results.  Agent also stated that his wife and son had not received flu shots this year, but he had and was hopeful that it could be the flu.  </t>
  </si>
  <si>
    <t>BLY</t>
  </si>
  <si>
    <t>Personnel who came in immediate contact with the BPA were identified and immediately notified to self-isolate.  None of the employees claim any symptoms at the time of notification.  3/24/20, contacted all 9 employees by phone, no status change.</t>
  </si>
  <si>
    <t>3/17/2020-3/21/2020</t>
  </si>
  <si>
    <t>Spouse has been sick for the last two weeks and has been tested for the COVID-19 virus.  The BPA is not exibiting any signs or syptoms of any illness at this time; however, they are awaiting the results of the COVID-19 test.  Spouse negative.  Back to full duty.</t>
  </si>
  <si>
    <t>On 3/22 agent was experiencing a respiratory illness. On 3/23 agent condition worsened and agent sought a medical evaluation. Agent was tested for COVID and is awaiting results. Doctor ordered agent to self quarantine at home for 14 days. Medical documentation provided.</t>
  </si>
  <si>
    <t>WEL</t>
  </si>
  <si>
    <r>
      <t xml:space="preserve">SBPA was on vacation in Spain with his wife within the last 14 days (03/09 – 03/12).   They caught an early flight back to the US last Thursday when the POTUS announced the travel restriction. They weren’t screened leaving Spain or upon returning to US.     Both people will self quarantined.  </t>
    </r>
    <r>
      <rPr>
        <b/>
        <sz val="11"/>
        <color rgb="FF000000"/>
        <rFont val="Calibri"/>
        <family val="2"/>
        <scheme val="minor"/>
      </rPr>
      <t>3/18/20</t>
    </r>
    <r>
      <rPr>
        <sz val="11"/>
        <color rgb="FF000000"/>
        <rFont val="Calibri"/>
        <family val="2"/>
        <scheme val="minor"/>
      </rPr>
      <t xml:space="preserve"> - SBPA and his wife are still self-quarantined as a precaution.  They have no known exposure to COVID-19, nor are they displaying any symptoms at this time.  The earliest SBPA may return to work is March 26.  It is anticipated there will be no change in status until the 26th.  US to Spain (LAX-BCN) Mar 08 Return Flight Mar 12th BCN-Mex, MEX-LAX</t>
    </r>
  </si>
  <si>
    <t>US to Spain (LAX-BCN) Mar 08 Return Flight Mar 12th BCN-Mex, MEX-LAX</t>
  </si>
  <si>
    <t>A Calexico Station Border Patrol Agent reported that his wife, who works as a medical receptionist, was exposed through a patient at her work. She was not given the date of exposure. Her workplace does enforce the use of PPE.  Neither the agent or his wife are experiencing symptoms. The Agent's wife was told to self quarantine away from her home.  On March 27, 2020, the Agent self-quanrantined for precautionary measures.  No testing has been ordered at this time.</t>
  </si>
  <si>
    <t>N?A</t>
  </si>
  <si>
    <t xml:space="preserve">An LOB SBPA who recently returned from an FOB Garza assignment has turned up sick today and was tested for the COVID-19 virus. Results will not return for at least four days, and he was ordered quarantined by his physician until that time. At this time we aren’t ringing the alarm bell, because one of his kids was recovering from a cold and cough this week, but we want to be cautious and make sure everyone that had contact with him is aware. Below are the agents that were assigned to the camp rotation that could have been affected, in the event notifications need to be made. </t>
  </si>
  <si>
    <t>Employee advised EPS not feeling well and saw doctor which advised to quarantine for 14 days.  Test for Covid-19 was completed on 3/24/20 and results should be available by 3/27/20.  Placed on sick leave.  No known contact with positive COVID-19 subject.</t>
  </si>
  <si>
    <t xml:space="preserve">Employee's spouse came into contact with an individual who was potentially exposed to someone who has COVID-19.  Doctor ordered the spouse to get tested and family to stay home until test results are received.  Results are expected on Friday March 27, 2020.   </t>
  </si>
  <si>
    <t>BUS</t>
  </si>
  <si>
    <t>Buffalo Station BPA is displaying symptoms.  His physician is ordering him to self-quarantine for fourteen days.  Physician has not ordered a test for the BPA.  BPA stated that he started showing symptoms on Tuesday March 17th.</t>
  </si>
  <si>
    <t>SQ began 03/25/2020</t>
  </si>
  <si>
    <t>On 3/25/2020 a Border Patrol Agent (BPA) assigned to light duty at the Del Rio Sector Radio Room (KAK-920) sought medical treatment for an ongoing respiratory illness at the STAT Specialty Hospital in Del Rio, Texas. The treating physician tested the agent for influenza and pneumonia, both of which returned negative.  The agent was then tested for COVID-19. The treating physician cleared the agent to return to work on April 1, 2020. Additionally, the treating physician stated if the test came back positive, the agent would have to self-quarantine for 14 days. The agent has been working light duty at KAK-920 since February 2, 2020. Precautionary notifications will be made to the KAK-920 and DRT-BIC personnel. SIU will provide daily updates on her status.  FINAL UPDATE/CASE CLOSED ON 03/28/2020.</t>
  </si>
  <si>
    <t xml:space="preserve">Employees were in direct contact with an OIT tech that was tested for COVID-19 today.  Neither employee displays symptoms and is self-quarantined until test reuslts are returned.  Test results are expected later today. </t>
  </si>
  <si>
    <t>TPS</t>
  </si>
  <si>
    <t>Agent received notification from his significant other that she was exposed to a COVID positive patient. Agent and significant other sought a medical evaluation and were both tested for COVID. The doctor ordered them self-quarantine while awaiting their test results.</t>
  </si>
  <si>
    <t>SBPA-I is currently on vacation in Europe, scheduled to return to U.S on 3/13/2020 based on prior recommendation from CDC, he will be self-quarantined upon return.  03/13/2020: SBPA-I along with spouse arrived in San Diego after traveling to Prague.  Both are not showing any symptoms but has self-quarantined at a hotel in Eastlake for 14 days due to their travel history.</t>
  </si>
  <si>
    <t>LOG</t>
  </si>
  <si>
    <t>1922 hrs. SBPA is reporting that she may have been exposed to COVID-19 by someone who had secondary contact with someone who tested positive for the virus.  Please note, SBPA was notified today that the person with the secondary contact is on day 11 of their self-quarantine with symptoms or signs of symptoms.   SBPA will be teleworking.</t>
  </si>
  <si>
    <t>On March 17, 2020 an IMB BPA reported to an SBPA she had 102 degree fever.  The agent went to Kaiser hospital for a medical evaluation and was advised to self-quarantine for 14 days.  The hospital did not conduct a COVID-19 test due to limited testing supplies, but would consider if requested on official letter head by USBP.  IMB is still awaiting medical documentation from the agent and does not know the diagnosis and prognosis of the agent.  Upon receipt of medical documentation, a request for administrative leave will be submitted. Update 03/24/2020:  Will return to work 03/27</t>
  </si>
  <si>
    <t>SBY</t>
  </si>
  <si>
    <t xml:space="preserve">Employee expriencing low grade fever, cough, and minor shortness of breath.  Employee seen by physician but not administered COVID 19 test due to not meeting fever threshold (limited testing supplies).  Employee capable of Alternate Work Site duties and will advise if sypmtoms worsen.  </t>
  </si>
  <si>
    <t>Unknown</t>
  </si>
  <si>
    <t>Employee asymptomatic. Evaluated by physician and ordered to stay away from work until 03/29/2020 or pending test results. COVID-19 test ordered and will be taken on 3/26/2020.</t>
  </si>
  <si>
    <t>SQ began 03/24/2020</t>
  </si>
  <si>
    <t xml:space="preserve">On 3/25/20 a Del Rio Station (DRS) BPA sought medical treatment for flu-like symptoms at Val Verde Regional Medical Center.  The treating physician tested the agent for streptococcus and influenza, both of which had negative returns.  The agent was then tested for COVID-19.  The treating physician advised the agent to self-quarantine for nine days to await test results.  The agent was assigned to report to the station this pay period and has had some contact with aliens and other agents.  The agent is unable to identify when he may have been exposed to the virus, since Del Rio station has had no confirmed cases of COVID-19 and one of the agent’s family members and close friends are both healthcare workers.  </t>
  </si>
  <si>
    <t>3/15/2020-3/24/2020</t>
  </si>
  <si>
    <t>CPU</t>
  </si>
  <si>
    <t>BPA was indirectly exposed to the COVID-19 by his spouse who was directly exposed to coworker who tested positive for the COVID-19. BPA self-quarantined pending COVID-19 test results.</t>
  </si>
  <si>
    <t>03/23/2020 0700 hours.  Both agents are asymptomatic.  Second agent submitted to COVID testing.  Still awaiting results for FBi agent. FBI agent COVID negative. Agents awaiting test results and scheduled to return to duty on 03/29/2020</t>
  </si>
  <si>
    <t>United 4285 / United 0606</t>
  </si>
  <si>
    <t>On March 19, 2020, a Special Operations Supervisor (SOS) assigned to Miami Sector (MIP) Headquarters notified sector staff that his spouse, who is a USCIS employee, was potentially exposed to a co-worker that tested positive for COVID-19.   His spouse is currently assigned to the Miami Asylum Office and had shared office space with her infected co-worker for approximately one week before the positive diagnosis.  Both the SOS and his spouse submitted for COVID-19 testing on March 20, 2020.  Results will be available within 3-4 days.At this time, the SOS and his spouse are asymptomatic.   Both doing well.  Under SQ and awaiting test results.  UPDATE:  SOS negative for COVID.  Awaiting results for spouse.</t>
  </si>
  <si>
    <t>SQ began 03/07/2020</t>
  </si>
  <si>
    <t>BPA traveled to Houston this past weekend and attended XFL and NBA games as well as a Post Malone Concert. After returning home, BPA felt ill and seeked medical attention at a local ER facility where he tested negative for Flu and Strep Throat.  Attending Physician placed BPA on a 14 day quarantine for precautionary measures pending a COVID-19 test. UPDATE:  Contact was established with the agent on 3/18/2020 and he advised that he and his family are doing well.</t>
  </si>
  <si>
    <t>Two agents travelling back from FLETC GA.  One experiencing flu like symptoms.  One agent will get COVID test.  Both to SQ for the time being.  third agent also SQ due to contact with the two agents</t>
  </si>
  <si>
    <t>Employee's spouse (ER Nurse) had a possible exposure to a COVID-19 infected person.  Employee and spouse are self-quarantining at the direction of their medical doctors. COVID negative.  RTW</t>
  </si>
  <si>
    <t>Buffalo Station BPA's wife is exhibiting symptoms.  He is using leave to care for his wife while she is sick.  Agent is not exhibiting symptoms at this time. COVID negative.  RTW</t>
  </si>
  <si>
    <t>ANM</t>
  </si>
  <si>
    <t>BPA's child returned from college in Boston, MA.  No family members are experiencing any syptoms at this time.  BPA was already on scheduled master leave during this time frame.  BPA, spouse and college child are self-quarantining for 14 days.  BPA will advise if any family member experience any sypmtoms.  03/30/2020 RTD</t>
  </si>
  <si>
    <t>GMM</t>
  </si>
  <si>
    <t xml:space="preserve">Agent's family lives in Minneapolis.  There are currently 79 active COVID-19 cases in the Minneapolis area.  He has been there since 3/18 and is now exhibiting symptoms consistent with COVID-19.  He has returned to Grand Marais, contacted his doctor who recommended isolation, and has scheduled an examination and COVID-19  test for tomorrow.  He is self-quarantining until then.  </t>
  </si>
  <si>
    <t>UNK: in infected area from: 3/18-3/220200</t>
  </si>
  <si>
    <t>A Supervisory Border Patrol Agent was feeling sick with flu like symptoms.  He went to his doctor who tested him for the coronavirus and ordered by his doctor to self-quarantine for 5 days until test results come back.</t>
  </si>
  <si>
    <t>HVR</t>
  </si>
  <si>
    <t>SQ began 03/30/2020</t>
  </si>
  <si>
    <t>Returned from N. Guard duty, fever -Tested Negative</t>
  </si>
  <si>
    <t>MRV</t>
  </si>
  <si>
    <t>Employee is exhibiting sypmtoms and was ordered self-quarantined by DR.  COVID 19 test administered.  Resoulution pending test results which should be within 1 to 3 days.  Update  negative COVID 03/30/2020</t>
  </si>
  <si>
    <t>Employees were in direct contact with an OIT tech that was tested for COVID-19 today.  Neither employee displays symptoms and is self-quarantined until test results are returned.  Test results expected later today today.  No test results have been received as of 3/27/2020.  The tested OIT employee was advised to contact the lab no sooner than 4/1/2020 to inquire about results.  COVID-19 test results returned negative on 3/28/2020.</t>
  </si>
  <si>
    <t xml:space="preserve">Employee's daughter arrived from Mexico (3/19) after having been there since January 2020.  The daughter is not displaying any symptoms.  Family physician suggested the family self-quarantine for a week. </t>
  </si>
  <si>
    <t>1.Delta 8008 Mazatlan, Mexico-Mexico City   2.Delta 366 Mexico City-Atlanta, GA                3.Delta 473 Atlanta, GA-Cleveland, OH</t>
  </si>
  <si>
    <t>SQ began 03/22/2020</t>
  </si>
  <si>
    <t xml:space="preserve">Employee's son is displaying symptoms of COVID-19.  Employee is not displaying any sypmtoms and will try to get his son tested tomorrow.  Employee will work off site pending test results.  Employee's son does not qualify for testing.  Employee advised by medical staff to self quarantine until next week and reassess.  Employee continuing to work from an alternate work site unless he falls ill. </t>
  </si>
  <si>
    <t>Employee's daughter works at local ER as a Registered Nurse.  Daughter exhibiting symptoms and employee had contact with daughter on 03/20/2020.  No COVID 19 test administered.  Medical staff advised daughter to stay home until 03/27/2020 at which time she will be reevaluated to see if she can return to work.  Employee is currently assigned telework duties and will continue to work unless symptoms develop. Daughter negative COVID.  Employee will continue to TW current to SIU/TFA protocols.</t>
  </si>
  <si>
    <t>Employee reported that he and his wife are experiencing mild illness symptons.  The employees physician recommended 7 days of self-quarantine.  As per the employees physician, the employee will not be tested for COVID-19.</t>
  </si>
  <si>
    <t>Spouse of employee #23, and ordered to self-quarantine by physician. Agent asymptomatic. No COVID-19 test administered. Resolution pending test results for employee #23, estimated 1 to 3 days.</t>
  </si>
  <si>
    <t>Spouse of employee #11. Ordered to remain away from work due to connection to employee #11.</t>
  </si>
  <si>
    <t>Agent has two children who are showing symptoms (coughing and fever).   The agent's children attended the Medical Lake School system.   A teacher at that school has tested positive for COVID-19.  The Agent himself was present at the school for a full day last week in order to evaluate the teaching environment of his child.  Agent will be performing his public affairs/social media duties at his alternate emergency work location.  UPDATE  3/17/2020 -Agent reports that he and his children are still experiencing sore throats and one child has a fever. UPDATE 01/19 all family members are improving.  RTW 03/30/2020</t>
  </si>
  <si>
    <t>SPK</t>
  </si>
  <si>
    <t xml:space="preserve">Supervisory Border Patrol Agent recently returned from a trip to Fiji on 3/13/2020.  On 3/17/2020 the agent requested and was grant sick leave.  The agent reported not feeling well and his spouse had flu like symptoms.  The agent took his spouse to her doctor and the spouse was tested for COVID-19.  Testing will take 3 days.  The agent will remain on sick leave based on his illness.  His work status will be re-evaluated daily based on his condition and the results of his spouse's COVID-19 test results.  UPDATE 3/19/2020  SBPA wife has tested POSITIVE for COVID-19.  SBPA  is now asymptomatic but has been directed to self-quarantine at his residence for 14 days. Spokane Sector is in the process of scheduling disinfection services on the four building located on the Spokane Sector Compound.   RTW </t>
  </si>
  <si>
    <t>Alaska Air 3451, Fiji Air FJ811, Fiji Link FJ159, Fiji Link FJ110, Fiji Air FJ810, Alaska Air 3460</t>
  </si>
  <si>
    <t>BPA developed a fever while driving home upon completion of his shift.  BPA was taken to the hospital. Flu test and x-ray was negative.  Physician stated that COVID-19 test would not be done. Physician stated that test is only being performed on patients admitted to the ICU.  BPA was instructed by physician to quarantine until March 28, 2020.  Employee tested for COVID ON 03/24/2020</t>
  </si>
  <si>
    <t>Personnel who came in immediate contact (with above mention BPA) were identified and immediately notified of self-isolation.  None of the employees claim any symptoms at the time of notification.  3/21/20, contacted all 16 employees by phone, no status change.</t>
  </si>
  <si>
    <t>3/15/2020 - 03/19/2020</t>
  </si>
  <si>
    <t>SQ began on 03/20/2020</t>
  </si>
  <si>
    <t>3/25/2020  BPA developed a sore throat, body aches, and a slight fever while home off duty.  BPA went to his physician on 3/26/2020.  BPA was administered COVID-19 test.  BPA was instructed to self-quarantine for 5 days or until symptoms subsided.  3/28/2020 employee contacted no changes.</t>
  </si>
  <si>
    <t>On 03/23/2020 agent detailed to JTF-W STC was experiencing flu like symptoms. He is SQ and awaiting the COVID test administration.  COVID negative.  RTW</t>
  </si>
  <si>
    <t>BPA went to the doctor due to feeling ill. Tested for COVID - 19 and will be 3 days to receive results. BPA was assigned processing last couple days. Still waiting on test results.  RTW 03/30/2020</t>
  </si>
  <si>
    <t>BPA is roommates with IMB Agent who felt ill (Above BPA), they are concerned about exposure and impacting other agents at the station. BPA went home mid-shift on leave. 03/24/2020 BPA is on admin leave awaiting roommate test results</t>
  </si>
  <si>
    <t xml:space="preserve">UNK </t>
  </si>
  <si>
    <t>On March 23, agent informs management that his wife has COVID symptoms and was administered a COVID test.  Doctor advised the agent and his wife to self-quarantine beginning retroactive to March 20.  Agent was advised to use S/L and to stay home until results of the COVID test return.  Agent believes that his wife may have been exposed to COVID while working as a Deportation Officer at the Otay Mesa Detention Center (OMDC).   Agent does feel ill and will return to duty after 14 days (4/2/20) or as soon as the COVID test results return. . RTW</t>
  </si>
  <si>
    <t>Agent returned from Annual Leave in Belgium; Not symptomatic; Self-quarantined at home based on CDC recommendation.  RTW 03/31/2020</t>
  </si>
  <si>
    <t>Belgium- PHX</t>
  </si>
  <si>
    <t>Agent returned from AL in Europe, spent final day in Germany, post-designation as high risk country; No Symptoms; Self-Quarantined at home based on CDC recommendation . RTW 03/31/2020</t>
  </si>
  <si>
    <t>Germany-PHX</t>
  </si>
  <si>
    <t>Agent's son became symptomatic consistent with COVID. Agent's son was seen by health care professionals and administered a COVID test. Test results are still pending. Doctor ordered agent his family quarantined while awaiting results. Son covid negative.  rtw</t>
  </si>
  <si>
    <t>Employee is experiencing difficulty breathing/shortness of breath. Currently no fever present. Informed by local hospital to self quarantine until possible evaluation on 03/17/2020. Employee tested on 03/17/2020 and scheduled to return to duty on 03/19/2020 pending test results.  RTW 03/31/2020</t>
  </si>
  <si>
    <t>Employee began feeling sick on 03/24/2020 at 2000 hours and went to the Upper Valley Urgent Care.  She tested negative for flu and strep throat.  Medical staff issued antibiotices and a steriod shot.  Employee advised she tested for COVID 19 and would not have the results for 2-4 days.  She is home and self quartined.  Update 03/31/2020.  Agent tested negative.  Will RTW.</t>
  </si>
  <si>
    <t>Employee asymptomatic. Evaluated by physician and ordered to stay away from work until 03/29/2020 or pending test results. COVID-19 test ordered and will be taken on 3/26/2020. COVID negative.  RTW</t>
  </si>
  <si>
    <t>Employee is the spouse of #20. Employee will self-quarantine until the spouse is cleared. Employee not displaying any symptoms. Spouse cleared.  RTW 03/31/2020</t>
  </si>
  <si>
    <t>On 03/23/2020 new agent advised to SQ due to developing flu like symptoms.  Recent travel to Williamsburg, NY. UPDATE COVID negative 03/31/2020</t>
  </si>
  <si>
    <t>SQ began 03/27/2020</t>
  </si>
  <si>
    <t>On March 26, 2020, at approximately 2015 hours, FLF Border Patrol Agent (BPA) Aadvised that his brother (Rio Grande City BPA) had tested positive for the COVID-19 virus, on today’s date (SIR#20-RGVRGC-032620000038).  BPA  last had contact with his brother on Saturday evening, March 21, 2020, when he drove him home from Hidalgo, Texas.  According to BPA , his brother had been vacationing in Cancun, Quintana Roo, Mexico, since March 15, 2020, and began to develop flu like symptoms on his return date (March 21st).  BPA  is currently asymptomatic and will be consulting with his family doctor in the morning.  He will be placed on weather and safety Administrative Leave, at this time. Agent saw the doctor on March 27, 2020 and was tested for the flu which came back negative. He was then tested for COVID-19 and the results are expected in 3-7 days. The agent advised that he was feeling ok.</t>
  </si>
  <si>
    <t>On March 26, 2020, BPA contacted his direct supervisor requesting sick leave due to having pressure in his chest while breathing.  BPA advised that he suffers from sinus infections but was also experiencing tightness in his chest (no fever).  BPA requested and was granted sick leave so he could follow up with his doctor in the morning.  On March 27, 2020, BPA completed the “tell a doctor” phone questionnaire which determined that he did meet guidelines for COVID-19 testing and was asked to quarantine in place for up to 14 days for precautionary reasons unless testing returned negative before then.  BPA is at home following the medical advice.  BPA will provide updates to MCS regarding his condition.  Agent cleared by physician. RTW 03/31/2020</t>
  </si>
  <si>
    <t>SQ began 03/28/2020</t>
  </si>
  <si>
    <t>On March 27, 2020 at approximately 2115 hours, A BPA from the Weslaco Border Patrol Station contacted his SBPA and advised he may have been exposed to the COVID-19 virus.  WSL BPA stated that his twin brother (A BPA from - FLF) who currently resides with him was tested for COVID-19 on today’s date after having been exposed to his older brother (A BPA from –RGC) who tested positive for COVID-19 on March 26, 2020.  WSL BPA is symptom free at this point.  WSL BPA was advised to remain at home until his brothers test result come back. UPDATE 03/31/2020 BROTHER IS NEGATIVE.  AGENT RTW</t>
  </si>
  <si>
    <t>MRS</t>
  </si>
  <si>
    <t>SBPA took his symptomatic father for medical treatment.  Negative Flu test. Sample sent to lab for COVID testing.  Physician ordered SBPA's parents quarantined.  SBPA elected to self-quarantine pending results of COVID-19 test.  RTW 03/31/2020</t>
  </si>
  <si>
    <t>The spouse of a West Fargo, ND PD officer was confirmed to have COVID-19 on 03/17/2020.  The GFN Agent's spouse works as a records clerk with West Fargo PD and has regular contact with the West Fargo PD officers.  The agent is self quarantined and is asymptomatic.  Agent completed SQ and is RTW</t>
  </si>
  <si>
    <t>STM</t>
  </si>
  <si>
    <t>Family member nurse, waiting for results. RTW family member negative COVID</t>
  </si>
  <si>
    <t xml:space="preserve">BPA was indirectly exposed to the COVID-19 by her son’s girlfriend that was under investigation for COVID-19.  BPA was directed by Corpus Christi Health Department to self-quarantine and to report for COVID-19 testing on 03/25/2020. **UPDATE**  BPA test appointment rescheduled and tested on 03/26/2020.  Awaiting test results.  BPA test results were negative and will return to work. </t>
  </si>
  <si>
    <t>SBPA was indirectly exposed to COVID-19 by a Co-worker who was possibly directly exposed through her son’s girlfriend that was under investigation for COVID-19.  SBPA will self-quarantine pending test results.  **UPDATES ** Coworkers test results were negative. SBPA Reeder will return to work.</t>
  </si>
  <si>
    <t>An El Centro Station BPA detailed to an SIU Taskforce was tested for COVID-19 as a precautionary measure due to a possible third hand exposure from interactions with another Sector Agent.  The BPA worked closely with the other Sector Agent during a recent enforcement operation.  The Sector Agent had just returned from assignment in New York City where one team member tested positive for COVID-19.  The BPA is asymptomatic at this time.  Test results are expected early next week.  On 3/27/2020, the Agent was tested for COVID19.  On 3/31/2020, the Agent received a NEGATIVE COVID 19 test result. The Agent was instructed to return to duty on April 1, 2020.</t>
  </si>
  <si>
    <t>ELS Border Patrol agent detailed to TTIM, DTAC reported flu like symptoms and sought medical care on Monday, March 23, 2020.  Agent also submitted a CA-1 for possible exposure at work while instructing training on March 9, 2020 when another employee who later tested positive for COVID-19 was present.   Agent ordered by medical practitioner to self-quarantine and self-isolate for 14 days (March 23-April 6) for COVID-19 screening.  Agent is not to attend work or perform work activities.  Agent was tested for influenza and waiting results, but no COVID-19 test conducted.  On 3/27/2020 the Agent was tested for COVID 19.  On 3/30/2020, the Agent received a NEGATIVE for COVID19 test result.  The Agent returned to work on 3/31/2020.</t>
  </si>
  <si>
    <t>A Border Patrol Agent has been diagnosed with “Flu-like illness”.  He was ordered by attending physician to self-quarantine (home) for Flu/Coronavirus symptoms for 7 days.  The Agent was tested f0r COVID19 on 3/23/20.  Agent was instructed to continue quarantine until 3/26. On 3/27/2020, the Agent received a NEGATIVE for COVID19 test result.  Agent returned to work on 3/31/2020.</t>
  </si>
  <si>
    <t xml:space="preserve">A Border Patrol Agent has been exhibiting symptoms.   He was ordered by attending physician to self-quarantine (home) for Flu/Coronavirus symptoms for 14 days.  The Agent has not been tested for coronavirus at this time. ***Update** Agent was tested for COVID19 on 3/29/2020.  Received NEGATIVE for COVID19 results on 3/30/2020.  Agent returned to work on 3/31/2020. </t>
  </si>
  <si>
    <t>Agent returned yesterday 03/17 from a vacation to France and was given a 14 day quarantine by the CDC.  Agent does not have any symptoms at this time. Agent did not fall ill and his quarantine expires today. Agent will return to work tomorrow.</t>
  </si>
  <si>
    <t>Agent's wife took a trip to Cabo San Lucas from 3/4-3/9.  She was informed that one of the people in the group she travelled with was confirmed to have had COVID 19.  This confirmation was completed on 3/18, and it was relayed to agent. Agent has not experienced any symptoms, but after relaying the facts to their family physician, who consulted TMC and Pima County, he requested agent and family self- quarantine through Monday (03/23). Agent returned to work.</t>
  </si>
  <si>
    <t>03/09-Current</t>
  </si>
  <si>
    <t>Tucson-Cabo San Lucas, Cabo San Lucas-Tucson</t>
  </si>
  <si>
    <t xml:space="preserve">Agent was symptomatic Advised by Physician to self Quarantine for 14 days. Agent is no longer quarantined, but will be taking Sick Leave for the next few days. Agent will return to work at a later date. </t>
  </si>
  <si>
    <t>Flight# 6241, #2091, #1908, and #5678</t>
  </si>
  <si>
    <t>Agent arrived in San Diego, California after being on a cruise ship the previous week. Agent felt ill and sought a medical evaluation in San Diego. Doctor advised him he did not meet COVID testing requirements but to return home to Arizona and self-quarantine for 14 days. agent provided medical documentation. Agent is no longer quarantined and returned to work.</t>
  </si>
  <si>
    <t>Agent lives with another Agent that is currently under quarantine.  Agent went to be checked by a Doctor due to a cough and was placed under quarantine by the Doctor. Agent returned to work 03/26/2020.</t>
  </si>
  <si>
    <t>unknown</t>
  </si>
  <si>
    <t>Agent was detailed to a task force that had an agent test positive for COVID-19. Agent has not had direct contact with infected agent, however had indirect contact through co-workers. Agent was advised by doctor to self-quarantine for 14 days. Medical certificate provided. Agent is no longer quarantined and returned to work.</t>
  </si>
  <si>
    <t>Agent was in contact with his ex-wife to pick up his children. His ex-wife was placed on quarantine due to having traveled to Seattle, WA. Agent is asymptomatic, however as a precaution, agent sought medical advice and his doctor placed him on a 14 day quarantine. Station reports the Agent is clear and returned to work.</t>
  </si>
  <si>
    <t>Agent was in NYC for work. Agent returned on 3/25 and was ordered quarantined as per the CDC. Agent will remain home for 14 days and self-observe for COVID symptoms. Station reports the Agent is clear and returned to work.</t>
  </si>
  <si>
    <t>TTIM</t>
  </si>
  <si>
    <t>BPA reported that she and her husband have been exposed to COVID-19 while on vacation in Cairo this past week.  Upon return to the US, she was detained shortly by CDC but released with the condition of a 14 day quarantine.  UPDATE;  03/31/2020  RTW</t>
  </si>
  <si>
    <t>Swiss Air LX040</t>
  </si>
  <si>
    <t>Border Patrol Agent w/ Dry Cough,Shortness of breath, Sore Throat, fatigue.  Last day of work was 3/10/2020.  Visited Urgent Care on 3/14.  Dr. tested and cleared BPA of any bacterial infections (sinus, staph, strept, pneumonia) and Influenza. Dr. did not adminster COVID-19 test due to BPA not  having required fever.  Dr. recomended BPA stay off work and self quarantined until 3/28/2020.  BPA is currently on sick leave and self quarantined (3/16/2020). 2020 hrs, Border Patrol Agent's wife is an airline flight attendant returning from France tonight (03/16/2020).  Will be receiving screening at LAX for COVID-19. Current CDC issued guidance to international travelers returning from specified countries in Europe (to inlcude France): Stay home 14 days after return, monitor health, and pracitce social distancing. BPA instructed to stay home and follow appropriate medical guidance, including to self-quarantine with wife as he will be picking her up and having interaction with her. Agent will resume duties at end of SQ.  RTW 03/31/2020 RTW</t>
  </si>
  <si>
    <t>Delta 119</t>
  </si>
  <si>
    <t>03/22/2020, SDC TSA/CCU SOS was contacted by an SBPA regarding a BPA (detailer from ECJ) who is currently assigned to CCU, that he was diagnosed and beging treated for an unspecified upper respiratory tract infection.  Agent did not meet the requirements for COVID test.  Agent has been off duty since 03/13.  Agent had contact with G4S officers who are not showing sysmptoms. RTW 03/31/2020</t>
  </si>
  <si>
    <t>Agent developed a cough during his shift. He took sick leave the following day to get diagnosed by his doctor.  Due to the COVID-19 Pandemic, and the nature of his employment, his personal doctor was able to administer tests for both the seasonal flu and for COVID-19.  Agent does not have any knowledge that he has ever come into direct contact, or with anyone infected or possibly infected with COVID-19. Agent was able to provide a letter from his doctor on 03/23/20 excusing the Agent from work until 04/03/20 to self-monitor. At this time, Agent has not been diagnosed with COVID-19..  UPDATE RTW NEGATIVE COVID</t>
  </si>
  <si>
    <t>On March 24th, a CAO Agent went to an urgent care medical office with flu like symptoms. No COVID-19 test was available. Agent was diagnosed with an upper respiratory infection and instructed to self-quarantine for 14 days. No known nexus to work exposure.  RTW</t>
  </si>
  <si>
    <t xml:space="preserve">On March 24, 2020 at approximately 0910, BPA-I reported he had returned from a TDY in Costa Rica and was placed in a 14 day self quarantine. BPA-I stated he does not have any signs or symptoms of COVID-19. He will advise of any changes in his condition. </t>
  </si>
  <si>
    <r>
      <t>On March 30, 2020, at approximately 1:30 p.m., RGC BPA contacted the RGC Station via phone to request sick leave.  BPA advised that he left work not feeling well after working Swing Shift on March 29</t>
    </r>
    <r>
      <rPr>
        <vertAlign val="superscript"/>
        <sz val="11"/>
        <color rgb="FF000000"/>
        <rFont val="Calibri"/>
        <family val="2"/>
        <scheme val="minor"/>
      </rPr>
      <t>th</t>
    </r>
    <r>
      <rPr>
        <sz val="11"/>
        <color rgb="FF000000"/>
        <rFont val="Calibri"/>
        <family val="2"/>
        <scheme val="minor"/>
      </rPr>
      <t>.  When BPA woke up this morning (March 30</t>
    </r>
    <r>
      <rPr>
        <vertAlign val="superscript"/>
        <sz val="11"/>
        <color rgb="FF000000"/>
        <rFont val="Calibri"/>
        <family val="2"/>
        <scheme val="minor"/>
      </rPr>
      <t>th</t>
    </r>
    <r>
      <rPr>
        <sz val="11"/>
        <color rgb="FF000000"/>
        <rFont val="Calibri"/>
        <family val="2"/>
        <scheme val="minor"/>
      </rPr>
      <t xml:space="preserve">) with a high fever (102) and cough he proceeded to get medical attention.  BPA was medically evaluated at RGV Urgent Care in Edinburg, Texas at approximately 9:30 a.m.  The attending doctor advised him that he had tested negative for the flu and due to his symptoms he was going to test him for COVID-19.  BPA advised that he was placed under quarantine at his residence by the attending doctor pending the results of his test.  BPA advised that it would take up to 48 hours to receive the results.  </t>
    </r>
  </si>
  <si>
    <t>On March 30, 2020, BPA  from RGC was notified that he was partnered with another BPA (Line 40) from RGC on March 29, 2020.  The BPA was granted administrative leave until the test results from the other BPA (Line 40) came back.  BPA stated he was not feeling any symptoms.</t>
  </si>
  <si>
    <t>On March 30, 2020 at approximately 5:00 p.m., an MCS Agent detailed to RGV CPC notified RGV CPC management to advise them that her husband, an RGC Agent, (encounter 40 on the spreadsheet) was ill and was tested for COVID-19 on March 30, 2020.  The MCS Agent advised management she was not feeling any symptoms at this time, but will self-isolate pending results as directed . BPA will return to work pending her husband's test results.</t>
  </si>
  <si>
    <t>SNN</t>
  </si>
  <si>
    <t>SBPA travelled to Spain and Portugal. Returned to U.S. 3/16. Asymptomatic, but will be medically screened and will  self-quarantine.</t>
  </si>
  <si>
    <t>SBT</t>
  </si>
  <si>
    <t>SBPA was detailed to ATC as an instructor.  Another instructor in his class came in direct contact with a confirmed COVID-19 patient.  SBPA did not make direct contact with COVID patient however he was in contact with the instructor who had.  Detail was terminated due to the case and SBPA returned home 3/18/2020.  Asymptomatic. Self-quarantined until 4/1/2020.</t>
  </si>
  <si>
    <t xml:space="preserve">On March 27, 2020, at approximately 06:00 a.m., RGC BPA was granted sick leave to visit his physician due to having experienced a low fever and vomiting symptoms after his recent travel to New Orleans, LA.  After his doctor visit, BPA indicated that he was referred by his physician to take the COVID-19 test based on his recent travel to New Orleans, LA. 3/29/20 Agent reported symptoms have subsided and is feeling well.   The Agent reported and submitted documentation of negative COVID-19 test results.  The Agent was cleared to return to work on April 6, 2020.  </t>
  </si>
  <si>
    <t>A Border Patrol Agent (Intelligence) has been exhibiting symptoms while in training in Washington D.C.  After the training was cancelled she flew back to El Centro (AA2101 and AA1229) on March 17th.  On March 18, 2020, she visited the Emergency Room for treatment.  She was ordered by attending physician to self-quarantine (home) for Flu/Coronavirus symptoms for 14 days until April 1, 2020.  The Agent was tested on March27, 2020 for COVID19.  BPA-I was ordered to extend self-quarantine period (home) until April 9, 2020.  On 3/31/2020, the Agent received a NEGATIVE for COVID19 test result, however, the doctor instructed her to remain under quarantine for precautionary measures.</t>
  </si>
  <si>
    <t>AA2102/AA1229</t>
  </si>
  <si>
    <t>SQ began 03/27/2055</t>
  </si>
  <si>
    <t>Agent drove to/from Phoenix and attended Spring Training baseball game; upon return, experienced fever, chills, body ache, joint pain, chest pain, sore throat, cough and fever; tested negative for flu; COVID-19 test not provided (no nexus); Agent provided Dr. (3/18) note recommending 14-day quarantine.  RTW 04/01/2020</t>
  </si>
  <si>
    <t>Employee possibly exposed to co-worker who is positive COVID-19 working in the same building. Employee is asymptomatic and was advised by doctor to self quarantine/monitor until 04/11/2020. No COVID Test administered.</t>
  </si>
  <si>
    <t>Employee possibly exposed to co-worker who is positive COVID-19 working in the same building. Employee is asymptomatic and was advised by doctor to self quarantine/monitor until 04/11/2020. Reslults pending</t>
  </si>
  <si>
    <t>SQ began 03/27/2033</t>
  </si>
  <si>
    <t xml:space="preserve">On March 31, 2020 at approximately 2:30 p.m., KIN BPA notified KIN management that he would not be returning to work until Friday 4/3 due to a doctor's excuse.  The Agent told management that on March 16, 2020 his son was notified that an employee at the hotel he stayed at in Las Vegas tested positive for COVID-19.  The Agent returned to work on March 23, 2020 after his annual leave for two days .  On March 25, 2020 the Agent began coughing and sought medical attention.  The Agent was cleared for work and not tested on the 25th.  The Agent remained on sick leave and his days of and returned to work on March 30.  On March 31, 2020 the Agent advised due to being symptomatic, he was tested for COVID 19 and will have the results back tomorrow on April 1st.   KIN Agent informed supervisors on duty that he was called with the test result and that he was negative for COVID-19.  He was diagnosed with having an upper respiratory infection that is not contagious.  </t>
  </si>
  <si>
    <t>BPA-I is TDY to New Orleans and notified EPT-SIU SBPA via telephone he was possibly exposed to the Coronavirus and submitted a CA-2.  BPA-I stated that during his duties he was possibly exposed.  BPA-I stated he has not sought medical attention at this moment and has a cough, sore throat and a runny nose.  BPA-I also stated he has not self-isolated and has not received his flu shot this season.  BPA-I is still going to the office to work.  Update Agent is SQ pending covid results.  COVID negative.  RTW</t>
  </si>
  <si>
    <t>DNM</t>
  </si>
  <si>
    <t>Employee is showing flu like symptons, tested for COVID, instructed to quarantine.  4/1 COVID negative</t>
  </si>
  <si>
    <t>SBPA traveled to Spain for vacation, returned on 03/13/20</t>
  </si>
  <si>
    <t>Iberia Flight #8857 (Lisbon to Madrid, American Flight #741 from Madrid to Philadelphia, flying back to EPT on 3/17/2020</t>
  </si>
  <si>
    <t>LEISS</t>
  </si>
  <si>
    <t>On March 25. 2020, at 1720 hours, RGV Law Enforcement Information System Specialist (LEISS) advised that she went to the  doctor for allergies, however they advised she had a fever and needs to be tested  for COVID-19.  The Doctor advised her to self quarantine for 14 days pending her test results. The Doctor advised that the test results are expected back in 7 to 21 days. UPDATE  COVID NEGATIVE ON 04/02</t>
  </si>
  <si>
    <t>SQ began 03/27/2030</t>
  </si>
  <si>
    <t>On March 30, 2020, at 0600 hours, Border Patrol Agent (BPA) advised his supervisor of a possible exposure to COVID-19. BPA was advised to call his personal physician. His physician advised that because his possible date of exposure, March 6, 2020 was beyond the two weeks recommended for self-quarantine he was clear to remain at work.  BPA’s wife is a Seized Property Specialist at the Pharr Port of Entry, had contact with a contractor on March 6, 2020 she was exposed to a contractor who subsequently tested positive for COVID-19. BPA advised that he and his wife went to his family doctor to be tested for COVID-19 in the evening of March 30, 2020 to eliminate the possibility of exposure. The family doctor ordered him to self-quarantine until the test results were returned to the doctor’s office. The test results of the COVID-19 test are expected to take 7 to 21 days. BPA was advised by management to provide daily status updates on his condition.  UPDATE COVID NEGATIVE 04/02</t>
  </si>
  <si>
    <t>SQ began 03/31/2020</t>
  </si>
  <si>
    <t>Agent EA reported that his spouse, a first responder at Ft Bliss, began displaying COVID-19 like symptoms on 3/28/2020 and was tested.  Results are pending until later today.  Agent EA will be self quarantined until results return.  UPDATE: Test results for wife of Agent EA came back negative for COVID-19.  Agent EA has returned back to work.</t>
  </si>
  <si>
    <t xml:space="preserve">BPA had contact with his sister whom is a Registered Nurse at an El Paso,TX area hospital.  BPA advised one of his sister's patients had tested positive for COVID-19, the sister was wearing PPE and is currently not displaying symptoms nor did her employer recommend her to self-quarantine at this time.  The BPA is considered Low Risk Exposure and is not displaying any symptoms.  BPA will self-observe for symptoms until 14 days after exposure and will continue normal work and home routine. </t>
  </si>
  <si>
    <t>Employee went to doctor for regular check up, and Doctor ordered COVID-19 test on employee based on job description - First responder/LEO. Doctor ordered 4 day self-quarantine to await test results. Employee had not been experiencing any symptoms prior to Dr's visit.</t>
  </si>
  <si>
    <t>MLT</t>
  </si>
  <si>
    <t>UNK Contact, showing symptoms, awaiting test results</t>
  </si>
  <si>
    <t>SQ began 03/27/2056</t>
  </si>
  <si>
    <t>Agent was admitted over night to hospital on 3/19/2020.  Was tested for COVID-19 on that date.  Discharged on 3/20 with instructions to isolate self for 14 days pending results of test.</t>
  </si>
  <si>
    <t>SQ began 03/27/2058</t>
  </si>
  <si>
    <t xml:space="preserve">Agent is the spouse of the confirmed COVID agent in encounter 11. agent is quarantined but asymptomatic at this time. </t>
  </si>
  <si>
    <t>SQ began 03/27/2076</t>
  </si>
  <si>
    <t>Agent saw a Doctor due to symptoms.  Doctor ordered agent not to go to work pending COVID testing outcome.</t>
  </si>
  <si>
    <t>Yes</t>
  </si>
  <si>
    <t>SQ began 03/27/2040</t>
  </si>
  <si>
    <t>SDC SOS is currently in Europe on vacation.  She is scheduled to return to the U.S. 3/18/2020. based on prior recommendation from CDC, she will be self-quarantined upon return. UPDATE SOS IS RTW 04/02</t>
  </si>
  <si>
    <t>SQ began 03/27/2041</t>
  </si>
  <si>
    <t>Border Patrol Agent .  Agent was assigned to Barracks 5 duties on 3/21/2020.  During his shift he was in contact with a Border Patrol Agent From the Imperial Beach Station who received notification during the shift on 3/21/2020 that a coworker of his significant other had tested postive for COVID-19.  Agent's significant other works in a dentist office and an additional employee of the office was also exibiting symptoms but hadn't been tested yet.  IMB Agent's siginificant other is getting tested for COVID-19 and is not currently displaying symptoms.  CHU BPA Reported the contact to CHU leadership.  CHU BPA is not currently exibiting any symptons and will be in self-quarantine pending IMB Agent's significant other's  test results.  UPDATE AGENT RTW 04/02</t>
  </si>
  <si>
    <t>SQ began 03/27/2042</t>
  </si>
  <si>
    <t>Border Patrol Agent - 03/21/20 - BPA was in contact with another BPA that was possibly exposed to COVID-19.  BPA's were both assigned to BKS 5. UPDATE AGENT RTW 04/02</t>
  </si>
  <si>
    <t>SQ began 03/27/2045</t>
  </si>
  <si>
    <t>Agent advised management that his adult daughter, who resides with him, has become ill with COVID-like symptoms.  Agent's daughter works at an assisted-living facility and the facility encouraged her to self-quarantine for 14 days.  Daughter contacted medical professionals telephonically and they also recommended she self-quarantine. Due to the fact that his daughter has not tested positive for COVID and the agent is not exhibiting signs/symptoms of COVID, the agent will continue working, but was informed to exercise extreme caution around agents and aliens. Agent will advise management should he become ill or should his daughter be administered a COVID test confirming a positive case. UPDATE RTW 04/02</t>
  </si>
  <si>
    <t>Employees had contact with a non BP employee whose family member tested positive for COVID-19.  Neither employee shows symptoms and will get tested if they become symptomatic. As of 3/27/2020, employees remain working remotely and are self-monitoring.  The facility where the exposure took place has advised all people that were in the facility to self-monitor for 14 days.  Employees are 9 days into their self-monitoring and are asymptomatic.  Employee has been in self-quarantine for 14 days and has not developed symptoms of illness.  Employee is scheduled to return to regular assigned duties.</t>
  </si>
  <si>
    <t>HIDTA</t>
  </si>
  <si>
    <t>Employees may have been exposed via a co-worker (non Border Patrol) who is currently in the hospital with a high fever and a cough. A test was not administered to the subject due to the unavailability of tests at this time.  As of 3/23/2020, the employee that was possibly exposed was not able to find an effective test.  As of 3/27/2020, no test results have been received. Employee has been in self-quarantine for 14 days and has not developed symptoms of illness.  Employee is scheduled to return to regular assigned duties.</t>
  </si>
  <si>
    <t>Buffalo Station BPA is displaying symptoms.  His physician is ordering him to self-quarantine for fourteen days.  Physician has not ordered a test for the BPA.  BPA stated that he started showing symptoms on Tuesday March 17th. UPDATE RTW 04/02</t>
  </si>
  <si>
    <t>Agent's brother in law had his wife's sister visit them for a few days.  He found out that the sister in laws coworker's husband was confirmed case for COVID-19.  They share a desk/cubicle so are in close proximity.  We have been in contact with my brother in law due to my wife taking care of their son while their daycare has been closed.    AS PER Hidalgo County Health Department agent was advised to self quarantine.  HRL management advises that BPA  was in close contact with BPA  on 3/18 and possibly exposed him.  BPA  has been on annual leave since March 19th and does not have any symptoms at this time.  On 4/2 BPA was advised that it is day 13 of 14 on quarantine.  BPA says he is seeking medical attention for a fever he developed over night. UPDATE  AGENT IS CLEARED TO RTW</t>
  </si>
  <si>
    <t>My brother in law had his wife's sister visit them for a few days.  He found out that the sister in laws coworker's husband was confirmed case for COVID-19.  They share a desk/cubicle so are in close proximity.  We have been in contact with my brother in law due to his wife taking care of their son while their daycare has been closed.     AS PER Hidalgo County Health Department agent was advised to self quarantine.  HRL management advises that another BPA was in close contact with this BPA on 3/18 and possibly exposed him.  BPA has been on annual leave since March 19th and does not have any symptoms at this time.  UPDATE  AGENT IS CLEARED TO RTW</t>
  </si>
  <si>
    <t>On March 26, 2020, at 1420 hours, Harlingen Border Patrol Agent advised that he had possibly been exposed to COVID-19 through his mother. Agent advised that his mother tested positive on March 26, 2020 and that he last had contact with her on March 7, 2020. BPA contacted his doctor and was advised to get tested for COVID-19. He has an appointment on Friday March 27, 2020. BPA is not having any symptoms and will use sick leave to get tested. UPDATE  AGENT IS CLEARED TO RTW</t>
  </si>
  <si>
    <t>SQ began 03/27/2036</t>
  </si>
  <si>
    <t>On March 31, 2020, at approximately 5:15 PM, BRP BPA  of the Brownsville Border Patrol Station currently detailed to the  RGV Prosecutions-East Office, reported to BRP SBPA,  that his wife has was taken to the doctor to be seen because she had a fever and was not feeling well.  As a precautionary measure, she was tested for COVID-19 by her attending physician and is pending results which they expect to receive by either 04/02/2020 or 04/03/2020 of this week. Medical Staff and Texas Health Department mandated that she and anyone else residing in the home self-quarantine immediately.  As a result, BRP BPA was instructed to remain home until they receive the COVID-19 test results arrive or after a 14 day period of self-quarantine, whichever is completed first.  On April 3, 2020, BPA contact BRP Management and advised that his wife tested negative. BPA has been cleared to report to work on 04/6/2020</t>
  </si>
  <si>
    <t>A Border Patrol Agent detailed to ERO flew back to Sector from New York City, NY on Delta Airlines flight at the conclusion of an enforcement operation.  ERO recommended that the Agent self-quarantine for 14 days due to his assignment in New York City.  Other than a slight cough, the Agent is not exhibiting any flu-like symptoms.  The Agent has not been tested for COVID-19.  The Agent’s quarantine was not ordered by a medical professional.UPDATE AGENT IS RTW 04/06</t>
  </si>
  <si>
    <t xml:space="preserve">Agent went to doctors due to being in close contact with agent that had tested positive. The contact was March 15-17.  Doctor placed agent on 14 day quarantine until April 10th. Agent has no symptoms  </t>
  </si>
  <si>
    <t>Agent self quaratined as a precautionary measure.  Agent had close contact to another agent who tested positive for COVID19.</t>
  </si>
  <si>
    <t>SQ began 03/27/2027</t>
  </si>
  <si>
    <t>FLF BPA 1 notified WC that he was tested for the COVID-19 virus in Edinburg, TX after potentially being exposed.  BPA participates in the Public Transportation Incentive Program (Van Pool) and commuted with another FLF BPA 2 on March 25th and March 26th (Midnight shifts). FLF BPA 2's brother from RGC station tested positive for COVID-19 on MArch 26, 2020. FLF BPA 1 chose to take sick leave for March 27th and March 28th (Midnight shift) in conjunction with his assigned days off (March 29th and 30th).  BPA 1 was advised by the physician to self-quarantine until April 13, 2020 unless otherwise notified. UPDATE COVID NEGATIVE RTW</t>
  </si>
  <si>
    <t>Employee was self referred by Physician due to travel outside of US to Puerto Vallarta, Mexico. UPDATE NEGATIVE COVID  RTW</t>
  </si>
  <si>
    <t>FTB</t>
  </si>
  <si>
    <t>SQ began 03/27/2038</t>
  </si>
  <si>
    <t>On April 1, 2020, at approximately 1100 hrs.,  a FTB BPA  advised his SBPA that his wife had been sick and she took the COVID-19 test due to displaying COVID-19 symptoms.  The BPA advised his wife was tested at the City of Brownsville Sport’s Complex Medical Drive thru and was waiting on the results.  The health staff ordered self-isolation of his whole family until the results come in.  He also advised the health staff will be sending an email with the order to stay home.  The BPA does not have any symptoms.  Results are expected to be back in three to four days. UPDATE WIFE COVID NEGATIVE.  AGENT RTW</t>
  </si>
  <si>
    <t>SQ began 03/27/2069</t>
  </si>
  <si>
    <t>Agent began feeling ill while off duty on 3/21. Agents condition worsened over the next two days and agent sought a medical evaluation. Agent was tested for COVID and is currently at home awaiting results. Doctor ordered agent to self quarantine for 14 days while awaiting test results and/or symptoms relieved.  UPDATE COVID NEGATIVE. RTW</t>
  </si>
  <si>
    <t>SQ began 04/01/2020</t>
  </si>
  <si>
    <t>Agent was feeling ill and sought a medical evaluation on 3/23. The doctor diagnosed the agent with a sinus infection and did not test for COVID. On 3/31 the agent's symptoms worsened and the agent returned to his doctor. The doctor tested the agent for COVID and ordered the agent to quarantine while awaiting results.  UPDATE  COVID NEGATIVE RTW</t>
  </si>
  <si>
    <t>MSS Employee fell ill on 3/27 with symptoms consistent with COVID. Employee sought a medical evaluation and was tested for COVID on 3/30. employee has been on telework status for approximately 2 weeks and have not exposed any other employees or stations. employee will remain on telework while waiting for test results. UPDATE COVID NEGATIVE RTW</t>
  </si>
  <si>
    <t>SQ began 03/27/2044</t>
  </si>
  <si>
    <t>On March 22, 2020, a PG-C agent advised his supervisors that he went to the ER with Covid19 symptoms.  He was diagnosed with an upper repiratory infection, and told to self quarantine for a minimum of 2 weeks or until he is symptom free for 72 hours.  Covid 19 test was not administered. UPDATE AGENT IS NEGATIVE.  RTW</t>
  </si>
  <si>
    <t>SQ began 03/27/2049</t>
  </si>
  <si>
    <t>Case#4095: Border Patrol Agent - CHU BPA informed his supervisor that he took his sick 8 month old child to the doctor and they tested her for COVID-19. Test will take 5 days for results.. BPA on SL Status. UPDATE  AGENT RTW</t>
  </si>
  <si>
    <t>SQ began 03/27/2051</t>
  </si>
  <si>
    <t>4116: Border Patrol Agent reported that he and his spouse were experiencing flu like symptoms. Agent and wife are scheduled for Covid-19 test on March 31 at local hospital.  Both will remain at home until test results available. UPDATE RTW</t>
  </si>
  <si>
    <t xml:space="preserve">Employee may have had exposure to a Homeland Security Investigations employee working out of the Buffalo BEST office located in Buffalo, NY.  Employee is self quarantining for the next 14 days or until he can get a test completed. </t>
  </si>
  <si>
    <t>On March 18, 2020, RGV SOD was advised that Operation Sub-Zero was cancelled.  As part of Operation Sub-Zero, three RGV SOD Agents were detailed to New York City, NY.  Agents conducted multiple knock and talks within the 5 Boroughs of New York City (Bronx, Manhattan, Brooklyn, Staten Island and Queens), which has been identified as one of the epicenters for the Covid-19 Coronavirus Pandemic. Due to the significant numbers of COVID-19 cases it is possible that SOD agents may have come in contact to an infected person.  Effective March 22, 2020, the three SOD agents will begin a 14 day mandatory isolation. 14 SQ COMPLETED RTW</t>
  </si>
  <si>
    <t>On March 18, 2020, RGV SOD was advised that Operation Sub-Zero was cancelled.  As part of Operation Sub-Zero, three RGV SOD Agents were detailed to New York City, NY.  Agents conducted multiple knock and talks within the 5 Boroughs of New York City (Bronx, Manhattan, Brooklyn, Staten Island and Queens), which has been identified as one of the epicenters for the Covid-19 Coronavirus Pandemic. Due to the significant numbers of COVID-19 cases it is possible that SOD agents may have come in contact to an infected person.  Effective March 22, 2020, the three SOD agents will begin a 14 day mandatory isolation. 14 DAY SQ COMPLETED RTW 04/04</t>
  </si>
  <si>
    <t>On March 18, 2020, RGV SOD was advised that Operation Sub-Zero was cancelled.  As part of Operation Sub-Zero, three RGV SOD Agents were detailed to New York City, NY.  Agents conducted multiple knock and talks within the 5 Boroughs of New York City (Bronx, Manhattan, Brooklyn, Staten Island and Queens), which has been identified as one of the epicenters for the Covid-19 Coronavirus Pandemic. Due to the significant numbers of COVID-19 cases it is possible that SOD agents may have come in contact to an infected person.  Effective March 22, 2020, the three SOD agents will begin a 14 day mandatory isolation.  RTW 04/04.</t>
  </si>
  <si>
    <t>SBPA tested for COVID 03/21/2020. SQ pending results.  UPDATE 03/26: Results still pending.  UPDATE COVID NEGATIVE  RTW 04/05</t>
  </si>
  <si>
    <t>SQ began 03/27/2024</t>
  </si>
  <si>
    <t>On March 29, 2020 SBPA advised HRL that his wife is were experinecing symptoms of an illness in which her doctor recomends that she be tested for COVID-19.  SBPA stated wife works as a Physician's assistant at the Veteran's Affairs(VA's) Clinic and she started expereiencing symptoms last night.  SBPA stated his wife was last exposed to patients on Thursday, March 26, 2020 while working and hhe has been in close proximity to her since then.  SBPA is currently asymptomatic.  SPOUSE COVID NEGATIVE.  RTW 04/05</t>
  </si>
  <si>
    <t xml:space="preserve">TFA reports his wife and daughter visited his mother, who has tested positive for COVID-19. Agent's wife started a low-grade fever today, but agent remains asymptomatic. Agent is self-quarentining and seeking where he can be tested. On 04/01/2020, employee informed supervisor test result returned negative. Employee scheduled to return to work upon providing doctor's note. </t>
  </si>
  <si>
    <t>Agent asymptomatic. Agent reports his wife is experiencing symptoms matching COVID-19 patients. Because of the spouse's current condition, the spouse is unable to be tested for COVID-19. Physican recommended agent and spouse self-quarentine until 4/1/2020. Employee has not been tested and will not telework.  Employee contact his supervisor on 3/26/2020 to advise that a physician confirmed that the employees spouse had been exposed to two patients in the hospital that tested positive for COVID-19.  UPDATE  Employee SQ has ended.  RTW 04/04</t>
  </si>
  <si>
    <t>BPA returned from a 30 day military training deployment in Washington.  Possible indirect exposure to COVID-19 . UPDATE Agent completed SQ and is RTW</t>
  </si>
  <si>
    <t>Agent was quaratined as a precautionary measure.  Agent had close contact to another agent who tested positive for COVID19.</t>
  </si>
  <si>
    <t>3/24-25/2020</t>
  </si>
  <si>
    <t>NA</t>
  </si>
  <si>
    <t>Agent is the spouse of an agent who was quarantined for precautionary measures due to working with another agent who tested positive for COVID19.</t>
  </si>
  <si>
    <t>3/24-4/1/20</t>
  </si>
  <si>
    <t>Agent directed to self quarantine by Physician. Agent had close contact to another agent who tested positive for COVID19.</t>
  </si>
  <si>
    <t>MID</t>
  </si>
  <si>
    <t>A BPA assigned to BLS reported to his supervisor that he was feeling ill and had some symptoms consistent with COVID-19. The BPA had traveled to Costa Rica on March 10th and returned to the US on March 20th.  Stated he had been waiting in crowded lines at the airport in Costa Rica prior to leaving. He will self quarantine until he is no longer symptomatic and/or if he is able to get tested. UPDATE COVID NEGATIVE RTW 04/04</t>
  </si>
  <si>
    <t xml:space="preserve">USBP Agent directed to take leave and self quarantine due experiencing symptoms consistent with COVID-19. Testing not available emplyee is currently out on SL. </t>
  </si>
  <si>
    <t>Unk</t>
  </si>
  <si>
    <t xml:space="preserve">A BBPA(I) reported that one of the people that his wife works with tested positive for COVID-19 and was instructed to quarantine. BPA(I) will be out of the office on quarantine for 14 days. </t>
  </si>
  <si>
    <t>NGL</t>
  </si>
  <si>
    <t>SQ began 03/27/2060</t>
  </si>
  <si>
    <t>Agent worked closely with agent with positive COVID in encounter 14. Agent is quarantined and symptomatic</t>
  </si>
  <si>
    <t>SQ began 03/27/2043</t>
  </si>
  <si>
    <t>BPA returned from a trip with his wife to the UK and then to Ireland. He arrived yesterday into LAX. BPA was instruct to self-quarantine for 14 days. BPA and his wife do not feel sick nor do they feel any symptoms of becoming sick. Agent completed SQ and is RTW 04/05</t>
  </si>
  <si>
    <t>BPA reported her husband has gone to Urgent care twice recently and was being treated for Bronchitis.  Husbands symptoms have not subsided, Medical staff believes he is infected with COVID-19 but not running tests as he does not meet testing criteria.  Husband ordered to self-quarantine.  BPA presenting mild flu-like symptoms and will self-quarantinebeginning 3/21/2020.  SQ COMPLETE RTW</t>
  </si>
  <si>
    <t>DHF</t>
  </si>
  <si>
    <t>SQ began 03/27/2025</t>
  </si>
  <si>
    <r>
      <t>On March 30, 2020, at approximately 1215 hours, Border Patrol Agent (BPA) called Donna Holding Facility (DHF) and informed the Supervisors that he was possibly exposed to COVID-19 on Saturday, March 29, 2020. BPA  advised that his Fiancé was notified on Sunday, March 29, 2020 that her co-worker (OFO Officer) tested positive for COVID-19. BPA Fiancé went to the doctor’s office on Monday, March 30, 2020 with flu like symptoms. BPA fiancé was evaluated by a medical professional and administered the COVID-19 test. The test results will take approximately ten days to receive.  Doctor recommended Self-Quarantine for BPA fiancé until test results are known. Supervisors at DHF instructed BPA to remain home today and self-quarantine until April 11, 2020 or until COVID-19 tests results are known.</t>
    </r>
    <r>
      <rPr>
        <b/>
        <sz val="11"/>
        <color rgb="FF000000"/>
        <rFont val="Calibri"/>
        <family val="2"/>
        <scheme val="minor"/>
      </rPr>
      <t>    </t>
    </r>
  </si>
  <si>
    <t>Flew to KC for military training then returned to El Paso.  RTW 04/03</t>
  </si>
  <si>
    <t>2/29/2020-AA149, AA5749</t>
  </si>
  <si>
    <t>Exibiting Flu like systems.  RTW 04/03</t>
  </si>
  <si>
    <t>Agent traveled through Spain from 2/27-3/9 (cities traveled Madrid, Zaragoza, Barcelona) No known contact with Covid 19 positive subjects.   Agent RTW 04/01</t>
  </si>
  <si>
    <t>AA 37 Barcelona to Dallas; AA5935 Dallas to El Paso</t>
  </si>
  <si>
    <t>Agent AB reported that he is running fever and went to hospital for evaluation.  Tested negative for Flu and is awaiting results of COVID-19 test.  Doctor advised him to self-quarantine for 14 days. Update:  04/04 covid negative  ordered to sq until cough resides</t>
  </si>
  <si>
    <t>Agent went to the doctor to get tested on 3/27/20. Agent received note stating to self-quarantine  until test results were returned in 2-4 days. TESTED ON 03/31/2020</t>
  </si>
  <si>
    <t>LRW</t>
  </si>
  <si>
    <t>BPA was directly exposed to the COVID-19 by interacting with SBPA who tested postived for the COVID-19.  BPA will self-quarantine.</t>
  </si>
  <si>
    <t>MOA</t>
  </si>
  <si>
    <t>BPA notified MOA leadership of self-quarantine status upon advice of a doctor, as the BPA recently visited his mother, who is awaiting heart surgery, at a Birmingham (AL) hospital, and doctors advised BPA that his mother later tested positive for COVID-19. UPDATE employee is RTW</t>
  </si>
  <si>
    <t>On or about 3/19/2020 to 3/24/2020</t>
  </si>
  <si>
    <t>SQ began 03/27/2061</t>
  </si>
  <si>
    <t>Agent worked closely with agent with positive COVID in encounter 14. Agent is quarantined and asymptomatic</t>
  </si>
  <si>
    <t>SQ began 03/27/2062</t>
  </si>
  <si>
    <t>SQ began 03/27/2063</t>
  </si>
  <si>
    <t>SQ began 03/27/2064</t>
  </si>
  <si>
    <t>SQ began 03/27/2065</t>
  </si>
  <si>
    <t>SQ began 03/27/2066</t>
  </si>
  <si>
    <t>SQ began 03/27/2067</t>
  </si>
  <si>
    <t>SQ began 03/27/2068</t>
  </si>
  <si>
    <t>Agent returned from Belize. Agent is following CDC guidelines to self-quarantine for 14 days. Agent returned to the U.S. on 3/21. Agent is asymptomatic.</t>
  </si>
  <si>
    <t>CTT</t>
  </si>
  <si>
    <t>SQ began 03/27/2023</t>
  </si>
  <si>
    <t>WC</t>
  </si>
  <si>
    <t>On March 23, 2020 at approximately 0600, WC reported he was placed on a 14 day self-quarantine order after returning from London. WC stated he does not have any signs of symptoms of COVID-19. He will advise of any changes in his condition. UPDATE agent completed SQ and RTW</t>
  </si>
  <si>
    <t>On April 2, 2020, at approximately 2130 hrs., A Fort Brown Border Patrol Agent advised FTB SBPA that his wife was taken to see the doctor due to an ongoing illness.  His wife was tested for  COVID-19 due to her displaying COVID-19 symptoms.  FTB BPA advised his wife was tested at Frontier Direct Primary Care, in Harlingen, TX, and was waiting on the results. FTB  BPA provided a doctor’s excuse which directed him to  stay home until test results come back in a few days.  FTB BPA  does not have any symptoms.  BPA stated that he has had a cough for the past 3 weeks, which his personal doctor diagnosed him with a respiratory infection.  The agent  stated that he has completed his medication regimen and his cough has improved and has not had a fever in over 72 hours (3 days).  As per the Updated CBP COVID-19 Supervisor Tool Kit sent on Thursday, April 2, 2020, the Agent will be allowed to return to duty as requested.</t>
  </si>
  <si>
    <t>SQ began 03/27/2021</t>
  </si>
  <si>
    <t xml:space="preserve">On March 27, 2020, at approximately 1:40 p.m., Kingsville, BPA notified Kingsville management that his nephew's friend tested positive for COVID-19. BPA was in direct contact the his nephew's son at a family gathering on March 22, 2020. BPA stated that he is not feeling sick or exhibiting any symptoms. BPA will self-quarantine until 04/05/2020. </t>
  </si>
  <si>
    <t>SQ began 03/27/2031</t>
  </si>
  <si>
    <t xml:space="preserve">On March 31, 2020, at approximately  2:00 p.m., an FLF BPA notified FLF manangement that his physician instructed him to self-quarantine for 14 days after he was tested for the COVID-19 virus, earlier today.  The Agent began suffering from flu like symptoms over his assigned days off.  The Agent called in sick to visit his medial physician.  He was tested for COVID-19 and is awaiting results.  COVID negative.  agent RTW </t>
  </si>
  <si>
    <t>SQ began 03/27/2037</t>
  </si>
  <si>
    <t>On March 31, 2020 at approximately 2:47 p.m., an FLF Agent assigned to RGV CPC notified CPC Management that his father-in-law visited his physician today after experiencing flu-like symptoms. The doctor performed a flu and strep throat test, both of which returned negative, but as a precaution, and to rule out the possibility of COVID-19, administered a test for COVID-19. Results are pending at this time. The Agents father-in-law lives with him and as a precaution management advised him self-isolate until results for his father-in-law come in. The Agent is not exhibiting any symptoms at this time. Father was COVID negative.  AGENT RTW 04/07</t>
  </si>
  <si>
    <t>SQ Began 04/01/2020</t>
  </si>
  <si>
    <t>On April 1, 2020, an MCS Agent notified MCS Management that after visting with  his primary physician for a cough and runny nose he was placd on 14 day self-isolation as a precautionary measure. Agent has  been cleared to RTW 04/07</t>
  </si>
  <si>
    <t>Employee possibly exposed to co-worker who is positive COVID-19 working in the same building. Employee is asymptomatic and was advised by doctor to self quarantine/monitor until 04/11/2020. No COVID Test administered.  Update 4/6/2020 - Employee completed recommended quarantine without symptoms and returned to work today 4/6/2020.</t>
  </si>
  <si>
    <t>SQS began 03/30/2020</t>
  </si>
  <si>
    <t>SBPA's daughter did not fully recover from a previous illness. Doctor recommended testing for COVID-19 and family self-quarantine pending results of test. Agent is asymptomatic and placed on Weather and Safety Leave. DAUGHTER NEGATIVE COVID.  EMPLOYEE RTD 04/06</t>
  </si>
  <si>
    <t>SCB</t>
  </si>
  <si>
    <t>Symptoms began 3/30, tested on 4/1; awaiting results.  RTW</t>
  </si>
  <si>
    <t>On March 26, 2020, Fort Brown Border Patrol Station (FTB) reported that on March 12, 2020, FTB Border Patrol Agent traveled to New York City, New York where he stayed in East Manhattan. On March 16, 2020 Agent returned home and began feeling sick that evening. He went to the doctor on March 18th but was asymptomatic. His doctor did not have him tested for COVID-19.  Out of precaution, the doctor told him to stay home from work for five days and gave him a work excuse and to return to work on March 23, 2020.  BPA returned to work at the Donna Holding Facility on March 25, 2020 after his assigned days off. Additionally, he reported and worked today, March 26, 2020.  In light of the Presidential and Texas Gubernatorial Orders regarding those who have traveled through New York City to self-quarantine, BPA should remain self-quarantine until March 31, 2020. After such time, as long as he is asymptomatic, he can return to work.  AGENT RTW</t>
  </si>
  <si>
    <t>SQ began 03/27/2087</t>
  </si>
  <si>
    <t xml:space="preserve">Supervisor was notified on 03/23/20 by his son's girlfriend of possible exposure to one female (Female A) who is friends with (Female B) girlfriend of the marine who tested positive for COVID-19 in Yuma, AZ.  Currently Female B has been admitted to YRMC with COVID-19 symptoms.  Currently Female A is under self-quarantine and not showing symptoms of COVID-19.  Last date of contact with Female B by Supervisor's son's girlfriend was March 20, 2020.   Supervisor, son and son's girlfriend have been in contact since March 20 through March 23, 2020.  Supervisor did not come in contact with any other CBP personnel since the time of potential exposure (March 20, 2020).  Neither supervisor, his son or son's girlfriend are showing symptoms of COVID-19.  Supervisor was advised to maintain working from the Alternate Work Site Location for the remainder of this week for health and safety concerns.  Supervisor and his son are asymptomatic for COVID-19, Supervisor will remain on Alternate Work Site Location until the end of this week and return to work rotation on April 5, 2020. </t>
  </si>
  <si>
    <t xml:space="preserve">BPA was indirectly exposed to the COVID-19 by interacting with BPA who was directly exposed to SBPA who tested positive for the COVID-19.  BPA ordered to self-quarantine by doctor. </t>
  </si>
  <si>
    <t>Agent went to doctors with flu like symptoms and was diagnosed with the flu. However, as a precaution the doctor quaratined him and his wife for 2 weeks.</t>
  </si>
  <si>
    <t>ASC</t>
  </si>
  <si>
    <t>Worked in EOC with symptomatic individual on 03/27 and 03/28.  SQ for 14 days</t>
  </si>
  <si>
    <t>SQ began 03/27/2070</t>
  </si>
  <si>
    <t>agent was ill and sought a medical evaluation. Agent was diagnosed with sinus/upper respiratory infection. Doctor ordered agent to quarantine for 14 days as a precaution for COVID.</t>
  </si>
  <si>
    <t>SQ began 03/27/2074</t>
  </si>
  <si>
    <t xml:space="preserve">Agent was feeling ill with night fevers, chest pain, and body fatigue and sought a medical evaluation. His doctor tested the agent for COVID and ordered the agent quarantined for six days while awaiting the test results. </t>
  </si>
  <si>
    <t xml:space="preserve">On April 6, 2020, at approximately 7:00 a.m., MCS BPA advised MCS Management his doctor ordered him to self-quarantine after working near detainees who were being quarantined for possible COVID-19 exposure. BPA is currently asymptomatic. BPA's doctor recommended that the Agent remain at home until he is fully recovered due to his ongoing battle with his liver transplant and his current medical condition.  BPA is scheduled to return to his doctor on Monday, April 10, 2020 for a re-evaluation. </t>
  </si>
  <si>
    <t>Self/Referred by Physician due to Agent's exhibited symptoms. Persistent cough and flu like symptoms.  UPDATE  RTW</t>
  </si>
  <si>
    <t>Four agents returning from Glynco, assigned to the RGV STING notified management of flu like symptoms on 03/23/2020.  All four have been tested for COVID.  results in 8 days</t>
  </si>
  <si>
    <t>03/23/220</t>
  </si>
  <si>
    <t>CCT</t>
  </si>
  <si>
    <t>On March 24, 2020, BPA landed at Newark International Airport and was screened by CDC personnel after returning from a trip to Ireland.  BPA  arrived at the Corpus Christi International Airport at approximately 2030 hrs and was not showing any flu-like symptoms.  He has been advised to start a 14 day quarantine</t>
  </si>
  <si>
    <t xml:space="preserve">On March 25, 2020, at 1100 hours, Harlingen Station Border Patrol Agent  advised of a possible exposure to COVID-19 at his residence.  Agent advised that his daughter works as a Patient Care Technician at the Weslaco Rehab Hospital in Weslaco, Texas.  On March 24, 2020, during her shift (0600-1800), the agent’s daughter came in contact with a patient who was symptomatic and was tested for COVID-19, however test results will not be available until Thursday March 26, 2020.  Agent daughter was wearing Personal Protective Equipment during the suspected exposure.  Agent daughter lives with him and his wife.  Agent had direct contact with his daughter after work on March 24, 2020 at about 2245 hrs.  Agent contacted Hidalgo County Health Department and relayed the situation.  Health Department advised to practice social distancing and wait until test results are available for additional guidance.  Agent  is reporting he and his wife are asymptomatic.  </t>
  </si>
  <si>
    <t>On April 1, 2020, RGV HR notified RGV OPCEN that an RGV MSS may have been expcosed to COVID-19. The MSS employee's husband was directed to self-isolate due to a contractor at his place of employment tested positive for COVID-19.  The MSS and her husband are currently asymptomatic.  The event was closed out on 4/7/2020 due to the employee tele-working and being asymptomatic.</t>
  </si>
  <si>
    <t>On April 3, 2020, at approximately 11:00 a.m., a BPA contacted the RGC Station and advised that he was directed by his physician to receive a COVID-19 test due to his shortness of breath, coughing and flu-like symptoms.  The BPA was scheduled to take the test on Monday, April 6, 2020, at the UTRGV testing site in Edinburg, Texas; however, he was able to get an expedited COVID-19 test on today’s date, April 3, 2020, through RGV Sector EOC.   The BPA was granted leave until he receives test results.  Agent tested negative on 4/6/2020 and returned to work on 4/7/2020.</t>
  </si>
  <si>
    <t xml:space="preserve">On April 3, 2020, BPAs assigned to the WSL Station were involved in the apprehension and/or treatment of a subject who was complaining of abdominal/chest pain after falling. Subject was transported to Knapp Medical Center for treatment and subject is scheduled to be tested for COVID-19 out of precaution on Monday April 6, 2020. BPA was offered to come work with benefits of maximizing  social distancing or to take leave. BPA elected to take leave until subject's test results returned. </t>
  </si>
  <si>
    <t xml:space="preserve">Employee reported that he was exposed approximately two weeks ago to another employee at the ATC who was displaying flu-like symptoms.  The employee was notified that the other employee was being tested for COVID-19.  The employee is experiencing symptoms such as a sore throat and headaches.  A nurse recommended self-quarantine and the employee has been tested for COVID-19.  Employee is currently on detail to the ATC in Harper Ferry, WV and will remain on detail.  As of 3/27/2020, the employee has not received test results.  The employee is currently traveling back to DTM from the ATC and will be assigned telework duties.  Employee tested negative, returning to duty working at an alternate location. </t>
  </si>
  <si>
    <t>Employee visited a physician for an evaluation.  The employee informed the physician that he had been exposed to a co-worker who tested positive for COVID-19.  The physician order the employee to self-quarantine for a period of 14 days, 4/1/2020-4/14/2020.  The employee is asymptomatic.  The employee did not receive a COVID-19 test. Time of exposure was over 14 days ago.  Employee remains asymptomatic.</t>
  </si>
  <si>
    <t>SPS</t>
  </si>
  <si>
    <t>A Seized Property Specialist (SPS) was notified that one of his classmates at the 1801 Seized Property Specialist class in Harper’s Ferry tested positive for COVID-19.  At this point, the SPS has not exhibited any symptoms.  He returned from the class early on Saturday, March 21 after the remainder of the class was postponed.  Contact was made with the Health Department and they recommend him to self-quarantine for 14 days and contact his physician if symptoms arise.  The Seized Property Specialist successfully completed his quarantine with no symptoms.  He returned to work on 4/6/20.</t>
  </si>
  <si>
    <t>SQ began 03/27/2088</t>
  </si>
  <si>
    <t>Primary physician advised BPA that he self-quarantine for 14 days due to symptoms.  Employee returned to duty.</t>
  </si>
  <si>
    <t xml:space="preserve">SBPA was indirectly exposed to the COVID-19 by interacting with SBPA  during her tour of duty on 03/23/2020, before she found out about her domestic partner being positive for COVID-19.     **UPDATE**  SBPA was upgraded from indirect exposure to DIRECT EXPOSURE due to SBPA COVID-19 test results coming backing positive.  </t>
  </si>
  <si>
    <t xml:space="preserve">SBPA was indirectly exposed to the COVID-19 by interacting with SBPA during her tour of duty on 03/23/2020, before she found out about her domestic partner being positive for COVID-19.     **UPDATE**  SBPA was upgraded from indirect exposure to DIRECT EXPOSURE due to SBPA  COVID-19 test results coming backing positive.                                              </t>
  </si>
  <si>
    <t xml:space="preserve">SOS was indirectly exposed to the COVID-19 by interacting with SBPA during her tour of duty on 03/23/2020, before she found out about her domestic partner being positive for COVID-19.   **UPDATE** SOS was upgraded from indirect exposure to DIRECT EXPOSURE due to SBPA  COVID-19 test results coming backing positive.  </t>
  </si>
  <si>
    <t xml:space="preserve">MSS was indirectly exposed to the COVID-19 by interacting with SBPA during her tour of duty on 03/23/2020, before she found out about her domestic partner being positive for COVID-19.    **UPDATE** MSS was upgraded from indirect exposure to DIRECT EXPOSURE due to SBPA COVID-19 test results coming backing positive.  </t>
  </si>
  <si>
    <t xml:space="preserve">BPA was indirectly exposed to the COVID-19 by interacting with SBPA during her tour of duty on 03/23/2020, before she found out about her domestic partner being positive for COVID-19.    **UPDATE** BPA was upgraded from indirect exposure to DIRECT EXPOSURE due to SBPA COVID-19 test results coming backing positive.  </t>
  </si>
  <si>
    <t xml:space="preserve">BPA was indirectly exposed to the COVID-19 by interacting with SBPA during her tour of duty on 03/23/2020, before she found out about her domestic partner being positive for COVID-19.  **UPDATE**  BPA was upgrated from indirect exposure to DIRECT EXPOSURE due to SBPA  COVID-19 test results coming backing positive.  </t>
  </si>
  <si>
    <t xml:space="preserve">BPA was indirectly exposed to the COVID-19 by interacting with SBPA  during her tour of duty on 03/23/2020, before she found out about her domestic partner being positive for COVID-19.   **UPDATE**  BPA was upgraded from indirect exposure to DIRECT EXPOSURE due to SBPA COVID-19 test results coming backing positive.  </t>
  </si>
  <si>
    <t xml:space="preserve">BPA was indirectly exposed to the COVID-19 by interacting with SBPA during her tour of duty on 03/23/2020, before she found out about her domestic partner being positive for COVID-19.    **UPDATE**  BPA was upgraded from indirect exposure to DIRECT EXPOSURE due to SBPA COVID-19 test results coming backing positive.  </t>
  </si>
  <si>
    <t xml:space="preserve">BPA was indirectly exposed to the COVID-19 by interacting with SBPA during her tour of duty on 03/23/2020, before she found out about her domestic partner being positive for COVID-19.      **UPDATE**   BPA was upgraded from indirect exposure to DIRECT EXPOSURE due to SBPA COVID-19 test results coming backing positive.  </t>
  </si>
  <si>
    <t xml:space="preserve">BPA was indirectly exposed to the COVID-19 by interacting with SBPA during her tour of duty on 03/23/2020, before she found out about her domestic partner being positive for COVID-19.    **UPDATE**   BPA was upgraded from indirect exposure to DIRECT EXPOSURE due to SBPA  COVID-19 test results coming backing positive.  </t>
  </si>
  <si>
    <t>IT SPEC</t>
  </si>
  <si>
    <t xml:space="preserve">IT Specialist was indirectly exposed to the COVID-19 by interacting with SBPA  during her tour of duty on 03/23/2020, before she found out about her domestic partner being positive for COVID-19.   **UPDATE**   IT Specialist was upgraded from indirect exposure to DIRECT EXPOSURE due to SBPA  COVID-19 test results coming backing positive.                                                                                                        </t>
  </si>
  <si>
    <t>SQ began 03/27/2028</t>
  </si>
  <si>
    <t>On March 30, 2020, FTB BPA reported to FTB Station that his wife has been symptomatic with flu-like symptoms for approximately a week. His wife was recently tested for COVID-19 and is pending results which should be ready April 1, 2020 - April 2, 2020. Medical Staff and the Texas Health Department mandated that she and anyone else residing in the home self-quarantine immediately. BPA will remain at home on self-quarantine until his wife's results come back. The agent contacted FTB management and advised that his wife’s COVID 19 test results were negative.  The agent will report to work tomorrow, April 8, 2020</t>
  </si>
  <si>
    <t>SQ began 03/27/2077</t>
  </si>
  <si>
    <t>Agent began feeling ill on 3/25. Agent sought a medical evaluation on 3/27 and was ordered to a 12 day quarantine by the doctor. The doctor did not administer a COVID test. There is no known nexus to anyone with positive COVID. Update 4/7 agent completed quarantine and is returning to work tomorrow.</t>
  </si>
  <si>
    <t>Agent visited doctor due to symptoms. COVID test was administered and medical provider recommended a 7 day quarantine or when test results are available. Update 4/7 agent received a negative test result. Agent will return to work.</t>
  </si>
  <si>
    <t>PFB</t>
  </si>
  <si>
    <t>SQ began 03/27/2048</t>
  </si>
  <si>
    <t>3/27/20 MSS Professional Staff reported while on military reservist drill in Mississippi for the last four weeks, she was exposed to COVID-19 on two different occasion, 3/17 and 3/22-24.  The military command of her unit advised only active duty personnel be self-quarantine for 14 days due to possible exposure to COVID-19.  Being that she’s a reservist and is a federal employee she was advised to report back to her civilian employment for further guidance. Employee stated she’s not ill, not exhibiting any symptoms or showing signs of COVID-19. However, out of abundance of caution, employee will be self-quarantine and scheduled to report back to work on or about 4/6/20.</t>
  </si>
  <si>
    <r>
      <t xml:space="preserve">On 4/5/2020, BPA called a supervisor to request leave. He stated that one of his wife’s coworkers at the DMV tested positive for COVID-19.  His wife may be tested but is currently asymptomatic.  Agent is also asymptomatic.  UPDATE </t>
    </r>
    <r>
      <rPr>
        <sz val="11"/>
        <rFont val="Calibri"/>
        <family val="2"/>
        <scheme val="minor"/>
      </rPr>
      <t>4/6/2020: At this point the BPA's wife is not scheduled to be tested because she is asymptomatic.  Another one of her coworkers tested positive.  BPA will take EAL for the remainder of this week as a precaution to protect the patrol group.  04/07/2020:  The agent involved is no longer a COVID-19 risk.  His fiancé, who was possibly exposed, was tested yesterday.  The results came back negative today.  Case will be removed.</t>
    </r>
  </si>
  <si>
    <t>On April 4, 2020, Agent notified Supervisor that his wife is showing COVID-19 like symptoms and awaiting for the results of the COVID-19 test on Monday 4/6/20.  Agent will self quarantine until test results are revealed. UPDATE spouse COVID NEGATIVE RTW</t>
  </si>
  <si>
    <t>Telemed visit with physician indicated symptoms consistant with possible covid 19 infection and was advised to self-quarentine.  Over the weekend the employee and spouse went to the ER.  The physician advised that both were "presumed posititive" for COVID 19" Neither were tested due to failure to meet testing criteria</t>
  </si>
  <si>
    <t>NTC</t>
  </si>
  <si>
    <t>Exposed to person who tested positive</t>
  </si>
  <si>
    <t>Fever - doctor recommened self quarantine</t>
  </si>
  <si>
    <t>On Aril 7, 2020, a CCT Agent arrived back in Texas after traveling to North Carolina for a family event.  The Agent traveled through Louisiana and was approached by Texas Department of Public Safety (DPS) personnel upon his arrival to the Texas border along Interstate 10.  As per Texas Governor Abbott’s recent travel order for those traveling through Louisiana, Texas DPS personnel have directed the agent to self-quarantine for 14 days.  The agent is currently asypmtomatic.  Employee is exempt as he is consider mission essential.  RTW</t>
  </si>
  <si>
    <t>NIB</t>
  </si>
  <si>
    <t xml:space="preserve">A Niagara Falls Station (NIB) SBPA has been told to quarantine at home for 14 days by his primary care physician due to a cough and a fever (the fever broke last night and is no longer present).  His wife is a nurse at a local hospital and has severe symptoms (cough and fever).  She is also quarantined for 14 days.  Neither have been tested for COVID-19.  NIB SBPA is on SL for the time being.  ***UPDATE:  (4/7/20) NIB SBPA is no longer symptomatic.  Wife's COVID test results show that she is negative for COVID-19.  NIB SBPA scheduled to return to work on 4/8/2020.***  </t>
  </si>
  <si>
    <t>Employee advised EPS that he is not feeling well and saw a doctor which advised her to quarantine for 14 days.  Test for COVID-19 was completed on 3/24/2020 and results should be available by 3/27/2020.  Placed on sick leave.  No known contact with positive COVID-19 subject.   UPDATE: 3/28/2020 Agent stated that she tested negative for COVID-19.  She stated that her doctor has quarantined her until April 7, 2020. AGENT IS RTW</t>
  </si>
  <si>
    <t>Agent advised that his spouse recently underwent two surgeries and began displaying pulmonary symptoms and COVID-19 like symptoms.  Agent's spouse was tested and results will be pending until later today.  Attending Physician advised Agent to self quarantine until results return. UPDATE:  Spouse COVID negative.  Agent RTW 04/07</t>
  </si>
  <si>
    <t>YST</t>
  </si>
  <si>
    <t>Agent was in contact with another agent who had visited Mexico earlier in March and was experiencing flu like symptoms.  Self quarantined on 3/26/2020.  Tested on 3/27/2020.  Agent received negative test results on 4/1/2020 for COVID-19. Agent is RTW</t>
  </si>
  <si>
    <t>Adult son who resides w/Agent (asymptomatic) possible exposure pending confirmation (covid19 test came back negative on 04/01/2020).  Agent is RTW 04/07</t>
  </si>
  <si>
    <t>Agent reported that he was feeling ill and saw his doctor who sent him to get tested for COVID-19.  Agent advised that he had indirect contact (3rd hand contact) with agent who tested positive.  Agent took SL today.  Agent submitted a doctor's note placing him in quarantine for 14 days. 04/07 AGENT IS COVID NEGATIVE AND CLEARED TO RTW</t>
  </si>
  <si>
    <t>Was found to be asymptomatic and was ordered to self-quarantine for 14 days.  Contact with detainee with symptoms.  UPDATE:  AGENT RTW 04/08</t>
  </si>
  <si>
    <t>Self/Referred by Physician due to Agent's exhibited symptoms.  Persistent cough and flu like symptoms. UPDATE  Agent is COVID negative RTW 04/08</t>
  </si>
  <si>
    <t>Agent went to doctors due to being in close contact with agent that had tested positive. The contact was March 15-17.  Doctor placed agent on 14 day quarantine until April 10th. Agent has no symptoms  UPDATE COVID NEGATIVE RTW</t>
  </si>
  <si>
    <t>An agent  was notified  that he may have been exposed to COVID-19.  On 3/22/20, the agent then went to Pioneers Memorial to be tested for COVID-19. Results are pending.  Agent advised to quarantine for 14 days. UPDATE RTW 04/06</t>
  </si>
  <si>
    <t>SLECA</t>
  </si>
  <si>
    <t>SLECA self-quarantined as a precautionary measure due to a family relationship (spouse) with an SOD Agent who worked closely with an SOD SBPA diagnosed with COVID-19.  The SLECA is not exhibiting any symptoms and is using Sick Leave (not doctor ordered) during the quarantine period.  The SLECA has not been tested for COVID-19 at this time. UPDATE:  SQ COMPLETED RTW</t>
  </si>
  <si>
    <t>Employee’s son returned from Ecuador on 3/27/2020 and is on a 14 day quarantine.  Out of caution, Employee is taking sick leave and intends to reassess on 04/01/2020.  Neither the Employee nor his son are displaying any symptoms.. UPDATE  EMPLOYEE RTW 04/08</t>
  </si>
  <si>
    <t>SQ began 03/29/2020</t>
  </si>
  <si>
    <t>Son of employee had a 105 fever, dry cough, and a sore throat possible pneumonia or COVID-19.  Doctor advised employee to self-quarantine for 5 days.  Employee has a video teleconference tomorrow with the pediatrician.  SQ to 04/03/2020.  UPDATE:  Employee RTW 04/08</t>
  </si>
  <si>
    <t>LZT</t>
  </si>
  <si>
    <t>LZT Border Patrol Agent (BPA) was directly exposed to COVID-19 after his wife informed him that she had tested positive for COVID-19. The doctor at STAT Emergency Center instructed BPA to self-quarantine and to not return to work until April 16, 2020.</t>
  </si>
  <si>
    <t>BPA notified the Base 2 Supervisor that she had gone to the doctor for flu like symptoms.  BPA was subsequently tested for COVID-19 and is pending results.  BPA was advised by the doctor that her results should return on Tuesday (04/07/2020) and if negative she will be able to return to work.  RTW 04/08</t>
  </si>
  <si>
    <t>Employee's spouse is exhibiting sypmtoms.  Employee accompanied spouse to DR's appointment.  No COVID 19 test administered.  DR ordered employee and spouse to self-quaratine for 14 days and prescribed medication for spouse.  UPDATE:  Employee RTW 04/08</t>
  </si>
  <si>
    <t>SQ began 03/27/2071</t>
  </si>
  <si>
    <t>Agent is a current lymphoma patient. Upon learning a co-worker of agent was diagnosed with COVID, his doctor ordered agent to self-quarantine being the agent is immuno-compromised. The order is a 14 day quarantine. UPDATE:  Agent is RTW 04/08</t>
  </si>
  <si>
    <t>SQ began 03/27/2072</t>
  </si>
  <si>
    <t>Agent visited New York, NY last week. Agent returned to his home in AZ on 3/16. Agent contacted his health care provider after news of NY's COVID situation. His doctor ordered a seven day quarantine. Agent is asymptomatic.  UPDATE  agent is RTW 04/08</t>
  </si>
  <si>
    <t>SQ began 03/27/2078</t>
  </si>
  <si>
    <t>Agent was not feeling well and sought a medical evaluation. The doctor administered a COVID test and is awaiting results. Agent was ordered to a quarantine until the test results are made available. RTW</t>
  </si>
  <si>
    <t>SQ began 03/27/2082</t>
  </si>
  <si>
    <t>Agent sought a medical evaluation for symptoms he was experiencing. The doctor determined the agent did not have all the needed symptoms to test for COVID nor did he think the agent has COVID. To be sure, the doctor ordered the agent to a seven day quarantine. RTW 04/08</t>
  </si>
  <si>
    <t>Agent's son fell ill and was taken in for a medical evaluation. The agent's son tested negative for influenza and was tested for COVID based on his symptoms. Agent is still awaiting his son's results and is ordered quarantined until test results are known due to possible exposure. UPDATE:  Son is COVID negative. Agent RTW 04/08</t>
  </si>
  <si>
    <t xml:space="preserve">Agent felt ill on 4/5 before going to work and took sick leave. On 4/6 agent sought a medical evaluation and was tested for COVID. The agent was ordered quarantined while awaiting results. </t>
  </si>
  <si>
    <t>MSS employee fell ill and sought a medical evaluation. The doctor tested her for COVID and ordered her quarantined while she awaits her results. She is currently teleworking.</t>
  </si>
  <si>
    <t>On April 1, 2020, at approximately 1335 hours, Border Patrol Agent reported  that he was directed by medical professionals to be off work from today through April 10, 2020.   The BPA stated his wife is a Therapist who may have had been exposed to COVID19 and was tested today and is awaiting results.  The BPA is scheduled to be tested for COVID this Friday, April 3, 2020, at 0900 hours. BPA was informed the results could be within 24 hours to a couple days. UPDATE Agent is RTW 04/08</t>
  </si>
  <si>
    <t>SQ began 03/27/2050</t>
  </si>
  <si>
    <r>
      <t>4115:</t>
    </r>
    <r>
      <rPr>
        <sz val="11"/>
        <color rgb="FF000000"/>
        <rFont val="Calibri"/>
        <family val="2"/>
        <scheme val="minor"/>
      </rPr>
      <t xml:space="preserve"> 03/30/2020: SBPA has felt ill since attending Training in Harpers Ferry, upon return to SDC he took a week off.  Returned to work on 03/29/2020 but went home, as he was still ill.  He will self-quarantine for the rest of the week. </t>
    </r>
  </si>
  <si>
    <t>On March 26, 2020, Fort Brown BPA apprehended a subject near Brownsville, Texas.  Once handcuffed the subject tunred and coughed in the Agents face and told him he was COVID-19 positive.  Valley Regional Hospital recommended for the agent to shelter in place and self-monitor.  Should BPA start to display symptoms over the next 5 days, he should report to emergency room for immediate testing.</t>
  </si>
  <si>
    <t>SQ began 03/27/2035</t>
  </si>
  <si>
    <t>On March 31, 2020, at approximately 1800 hrs., FTB AWC  received a telephone call from a SBPA advising that the rehabilitation center where his mother-in-law was residing until this Friday, reported that three employees tested positive for COVID 19.  As of Friday, March 27, 2020, the mother-in-law has been living with SBPA and his family.  SBPA called the Cameron County Health Center which confirmed that a case was open regarding positive COVID 19 results at the rehabilitation center.  The center advised that SBPA and his entire family self-quarantine for two weeks.  At this time, SBPA and family are not experiencing any symptoms associated with the COVID 19. UPDATE RTW 04/09</t>
  </si>
  <si>
    <t>Agent reported that he has a sore throat and his doctor is sending him to get tested for COVID-19 tomorrow morning.   UPDATE: Agent advised that he received a doctor's note placing him on quarantine for 14 days.  Agent reported that his COVID-19 test results were negative on 4/8/2020.  He is awaiting medical documentation from his doctor releasing him back to work. RTW 04/09</t>
  </si>
  <si>
    <t>Employee reported that he is going to get tested today, 3/26/2020, for COVID-19. He has had a sore throat for about 4 to 5 days and had recent travel to Mexico. Employee will follow up with his physician.UPDATE COVID NEGATIVE.  RTW 04/10</t>
  </si>
  <si>
    <t>BPA travelled from the State of Connecticut. As per Texas State Governor Abbott, all individuals who travelled from Connecticut need to be self-quarantined for 14 days. Agent is asymptomatic and placed on Weather and Safety Leave. UPDATE:  14 day SQ completed.  RTW 04/09</t>
  </si>
  <si>
    <t>G4S</t>
  </si>
  <si>
    <t>Parttime G4S Transport Officer (TO) was directly exposed to the COVID-19 by a detainee who tested positive for the COVID-19 at a court proceeding during her duties as a corrections officer at La Salle County. G4S TO ordered to self-quarantined by the detention facility.UPDATE 04/09/2020</t>
  </si>
  <si>
    <t xml:space="preserve">BPA was indirectly exposed to the COVID-19 by interacting with BPAs who were directly exposed to SBPA who tested positive for the COVID-19. BPA ordered to self-quarantine by PCP. </t>
  </si>
  <si>
    <t>A Law Enforcement Information Specialist (LEIS), has been undergoing treatment for a previous medical condition.  As part of the treatment she has been on aggressive antibiotics.  These have lowered her immune system.  The LEIS is currently displaying a fever.  Her doctor has instructed her to be quarantined.  She was further instructed to go to the hospital immediately if she develops respiratory issues.  The LEIS has not been tested for COVID-19 at this time.  RTW 04/08</t>
  </si>
  <si>
    <t>SQ began 03/27/2073</t>
  </si>
  <si>
    <t>Agent was screened by a medical professional at the agents request. The doctor determined the agent is to be tested for COVID and ordered him quarantined for 14 days while awaiting the test results. UPDATE SQ has expired RTW 04/09</t>
  </si>
  <si>
    <t>SQ began 03/27/2083</t>
  </si>
  <si>
    <t>Agent's daughter was ordered to self-quarantine for 3-5 days. Agent's daughter works at a hospital and was in contact with a positive COVID patient and is was tested for COVID on 3/30. The doctor ordered all live-in family members of the agent's daughter to self-quarantine while awaiting the test results. UPDATE:  SQ has expired.  No test.  RTW 04/09</t>
  </si>
  <si>
    <t>Agent became symptomatic and sought a medical evaluation. Agent received a COVID test and was ordered quarantined while awaiting results. Agent was tested at the Banner UMC in Tucson.</t>
  </si>
  <si>
    <t>NBCC</t>
  </si>
  <si>
    <t xml:space="preserve">NBCC staff member reported that the child care facility their son attends closed  as another child is presumed positive for COVID 19 based on symptoms.  Testing was not done on the other child. The employee is not symptomatic at this time and was directed to self-quareteen/self-monitor until 3/21/2020.  </t>
  </si>
  <si>
    <t>NBCC staff member was present in the Navy Joint Reserve Intelligence Center (JRIC) at the same time as a Dept. of Defense staff member whose father tested positive for COVID-19.  The JRIC is a large building so the likelihood of having been in close proximity was low as the NBCC staff member practiced social distancing while at the JRIC</t>
  </si>
  <si>
    <t xml:space="preserve">NBCC staff member was in close contact with an OFO officer while  they were on TDY with CBP INA in Lima, Peru in support of Border Interdiction Training.  The OFO officer from the Port of Laredo has since tested positive for the COVID-19 virus.  The NBCC staff member is asymptomatic. CA-2 and 502 were completed. </t>
  </si>
  <si>
    <t>3/14/2020                                   Delta Flt. 150 Lima - Atlanta Delta Flt. 2427 Atlanta - Detroit</t>
  </si>
  <si>
    <t>Wife's Supervisor exposed to 2 ill nursing students on 18th and wife's last in person contact with Supervisor was 18th.  She has been teleworking since March 18th.</t>
  </si>
  <si>
    <t>Contact was made with agent on 3/26 and he stated he and his wife are doing well.  They were advised by the embassy to arrive at the Cusco Airport by 9:30 this morning for a repatriation flight to Miami, Florida.  Upon boarding, BPA will proceed with canceling his previously booked flight for April 11.  BPA advised he will keep SOD Command abreast of his status through the progression of his return.  The agent and his wife landed in Miami, FL last night at 9:40 p.m.  The BPA and his wife landed in Houston, TX at 8:30 a.m. (3/27) and are scheduled for a return flight to McAllen at 10:00 a.m.  Upon return to McAllen, the BPA and his wife will remain on a 14 day quarantine period. UPDATE 04/10  SQ has expired.  RTW</t>
  </si>
  <si>
    <t>Employee is experiencing symptoms such as drippy nose, pain in the chest, shortness of breath, dizziness, aches, and hand numbness.  The employee called the primary physician and was required to go to urgent care based on the symptoms.  The employee's physician believes the employee has a viral infection; however, the employee has no fever.  The physician did not administer a COVID-19 test to the employee.  The physician directed the employee to self-quarantine until symptom free for 72 hours. COVID test on 04/09.  UPDATE COVID NEGATIVE  RTW 04/09</t>
  </si>
  <si>
    <t>Agent worked closely (same office) with another agent that tested positive for COVID-19.  Agent will self-quarantine from March 27 - April 10.</t>
  </si>
  <si>
    <t>3/16-19/20</t>
  </si>
  <si>
    <t>BPA advised by physician to quarantine for 14 days after direct contact with person who has tested positive for COVID-19. BPA was not tested for COVID-19 and is asymptomatic.</t>
  </si>
  <si>
    <t>SQ  began 03/25/2020</t>
  </si>
  <si>
    <t>Employee is showing flu like symptoms, tested for COVID-19, he was instructed to quarantine. UPDATE:  AGENT RTW 04/10</t>
  </si>
  <si>
    <t>Employee was detailed (TDY) to Mexico City, upon return decided to self quarantine. Employee is not experiencing any symptons, at this time. UPDATE RTW 04/09</t>
  </si>
  <si>
    <t xml:space="preserve">CTX agent returned from a trip to Mexico on 3/13/2020.  On 4/1/2020, the agent was informed that an individual who was part of the trip had tested positive for COVID-19.  The agent reported to work on 3/17/2020 and has been on COP since then due to injury.  The agent is seeking medical consultation and will update, if tested.  UPDATE:  AGENT TESTED FOR COVID RESULTS IN FOUR DAYS.  UPDATE covid NEGATIVE.  </t>
  </si>
  <si>
    <t>OO</t>
  </si>
  <si>
    <t>OO developed a low grade fever on 4/1/2020. To his knowledge, he has not come into contact with an infected subject.  He has self quarantined himself and will contact his primary physician.  UPDATE @ 1400 4/2/2020.  OO was diagnosed with sinusitis, his fever broke but ordered a COVID test as a precautionary measure.  His test is scheduled for tomorrow.  Results will take 3-5 days. UPDATE  04/10 COVID NEGATIVE RTW 04/13</t>
  </si>
  <si>
    <t>Self/Referred by Physician due to Agent's exhibited symptoms ordered to self-quarantine.  Persistent flu like symptoms. UPDATE 04/10 CLEARED FOR RTW</t>
  </si>
  <si>
    <t>Agent reported that he requested COVID-19 testing due to working in close proximity to another Agent (pos/COVID-19).  Contacted MD Medical Group Clinic locally and advised them that he was a first responder.  No Dr. referral needed.  Agent advised that he is asymptomatic, will provide medical documentation of medical directed quarantine and COVID-19 results. Agent was tested on 4/2/2020, results in 3 to 5 days from test date. UPDATE 04/10 Agent RTW</t>
  </si>
  <si>
    <t xml:space="preserve">Exhibiting flu-like symptoms.  Was tested for COVID 19  and is awaiting the results.  Currently on SL  UPDATE  COVID NEGATIVE  RTW </t>
  </si>
  <si>
    <t>BPA was indirectly exposed to the COVID-19 by being in a contaminated office. BPA was in the same area the SBPA who tested positive for the COVID-19 frequented.   **UPDATE** BPA ordered to self-quarantine by PCP. UPDATE 04/10:  SQ has passed.  RTW</t>
  </si>
  <si>
    <t>On Friday March 27, 2020 BPA-I  was asked by the SBPA-I if he felt sick and he said yes so the SBPA-I informed BPA-I he should take sick leave. Today at 9:40 a.m. BPA-I  informed SIU he was going to be checked and would advise of the results. On or about March 13, 2020 BPA-I’s daughter practiced at the Hillside Rec Center where a coach tested positive for COVID-19. BPA-I has 3 of the 5 symtops and was ordered to self-quarantine for 14 days by his physician, and that he did not need to get tested. UPDATE 04/10  SQ has passed.  RTW</t>
  </si>
  <si>
    <t>On March 26, 2020, BPA notified HEB management that he was possibly exposed to COVID-19 during K-9 training.  On March 23, 2020, BPA had direct contact with a LRN K9 SBPA who has tested positive. On March 25, 2020, BPA contacted his primary physician who conducted a COVID-19 test on him with results pending. The physician directed him to cease all work duties and to self-quarentine. BPA took Admin Leave and will continue with sick leave.  UPDATE 04/10 COVID NEGATIVE RTW</t>
  </si>
  <si>
    <t>SQ began 03/27/2075</t>
  </si>
  <si>
    <t xml:space="preserve">Agent's wife was ordered quarantine by a medical professional. Agent was also advised to self-quarantined by a separate doctor because of his wife's quarantine. UPDATE AGENT RTW </t>
  </si>
  <si>
    <t>SON</t>
  </si>
  <si>
    <t>SQ began 03/27/2079</t>
  </si>
  <si>
    <t>MSS employee began feeling ill and sought a medical evaluation. The employee was tested for COVID and ordered to quarantine while awaiting results. Employee was on telework status and will remain on telework status for the duration of her quarantine. The employee was on telework status before becoming symptomatic. UPDATE COVID NEGATIVE RTW 04/13</t>
  </si>
  <si>
    <t>SQ began 03/27/2081</t>
  </si>
  <si>
    <t>Agent fell ill and sought a medical evaluation. Agent was tested for COVID and ordered quarantined while waiting for results.  UPDATE COVID NEGATIVE RTW</t>
  </si>
  <si>
    <t>Agent fell ill and sought a medical evaluation. Agent was tested for COVID and ordered quarantined while waiting for results. UPDATE COVID NEGATIVE RTW</t>
  </si>
  <si>
    <t>On April 7, 2020, an Agent notified  management and advised he had been admitted into the hospital after testing positive for flu and pneumonia.  The Agent was tested for COVID-19 and results are pending.  The agent advised that if he is discharged before his covid-19 results are in, he would need to self-quarantine for 14 days. BPA's father contacted station management and advised that BPA was diagnosed with a rapid heartbeat.  BPA's father also advised that BPA’s results from the thyroid and COVID-19 test are pending. On 4/9/2020, the BPA's father called MCS and advised that BPA has been diagnosed with a blood infection. BPA remains stable and is still pending his COVID-19 test results.  On 4/10/2020, the BPA reported that his test results for COVID-19 returned negative, but he will be transferred to the cardiac unit due to complications from pneumonia.  On 4/30, the BPA drove himself to the hospital due to having difficulty breathing, and was subsequently admitted to the COVID-19 ICU.  On April 30, 2020 at 4:15 p.m. the agents father notified station management that the agent was seen by a lung specialist and was started on antibiotics.  The agent remains in isolation pending results for COVID-19.  On 5/2, the BPA's father reported that the BPA has atrial fibrillation (AFib, a heart condition)</t>
  </si>
  <si>
    <t>On April 4, 2020, at approximately 12:30 p.m., a CHU Agent reported to his supervisor that his fiancé was exposed to COVID-19 at her job.  The agents fiancé is a nurse at the San Diego County Jail and was notified by her supervisor on April 3, 2020, that one of the inmates she was treating tested positive for COVID-19.  The agents fiancé began experiencing a slight cough last night and experienced night sweats overnight.  She has experienced these symptoms for one day.  The agents fiancé is currently at work, but will be granted leave tomorrow on April 5th and is scheduled to be off duty April 6th and 7th.  She notified her physician of her exposure and symptoms and will be tested for COVID-19 on April 6th. It will take approximately one day for her to receive the results. UPDATE 04/10/2020  Fiance COVID Negative Agent RTW</t>
  </si>
  <si>
    <t>RIB</t>
  </si>
  <si>
    <t>Agent  reported he was tested and ordered to isolate until test results come back. UPDATE 04/10  AGENT COVID NEGATIVE.  ON SL</t>
  </si>
  <si>
    <t>SQ began 03/27/2054</t>
  </si>
  <si>
    <t xml:space="preserve">Agent told by a doctor to quaratine until April 8th due to wife's syptoms, no test given to wife due to lack of test at the time - UPDATE: AGENT never  developed syptoms and is back to work. </t>
  </si>
  <si>
    <t>Agent advised that he was tested today for COVID-19 at the City of El Paso's Public Health Service Drive Thru Facility.  The Public Health Service quarantined him for 14 days.   Update: Agent advised that he was tested due to a dry cough and slightly elevated fever.  Results pending. UPDATE: 04/11 COVID NEGATIVE RTW</t>
  </si>
  <si>
    <t>Agent was symptomatic and contacted Banner Virtual Urgent Care and was advised to quarantine for 7 days and seek a COVID test.  UPDATE COVID NEGATIVE RTW</t>
  </si>
  <si>
    <t>On April 8, 2020, a WSL BPA notified SBPA that National Guard (NG) Solider 1 was sent home on 4/7/2020 at 0900 hrs. by his  Squad Leader NG 2 due to him feeling ill.   NG 1 reported having a fever, body aches and shortness of breath. NG 1 was advised during his doctors visit yesterday 4/7/2020, that he would be tested for COVID-19 on 4/9/2020 at 0830 hrs. BPA , NG 2 and NG 3 have had prolonged exposure to NG 1 and they travel in the same unit on a daily basis without using PPE to perform their assigned brush crew duties.</t>
  </si>
  <si>
    <t>Niagara Station BPA has been diagnosed with pneumonia and has COVID-19 symptoms. He is quarantined for 2 weeks, but has not been tested.  He is on SL.   (4/1/2020):  BPA received chest x-ray results indicating a high likelihood of COVID-19 related exposure - however, no test given at this time.  BPA ordered quarantined by doctor.  ***UPDATE: (4/12/2020) - BPA asyptomatic for several days.  Cleared to return to work by physician.  Employee has returned to work.***</t>
  </si>
  <si>
    <t>Niagara Station BPA has symptoms of COVID-19.  Wife and son are also showing symptoms.  Family doctor suggests to quarantine for at least 7 days.  BPA has not been tested.  ***UPDATE: (4/11/2020) - BPA asyptomatic for several days.  Cleared to return to work by physician.  Employee has returned to work.***</t>
  </si>
  <si>
    <t>On April 7, 2020, at approximately 10:00 p.m., RGC BPA reported to work and notified the RGC Station supervisors that his son, who resides with him, had been ordered to self-quarantine and receive a COVID-19 test due to his development of flu-like symptoms. BPA Gonzalez is instructed by Watch Commander  to return home and to self-quarantine pending the results of his son’s COVID-19 test that is scheduled for April 8, 2020.     UPDATE:  RTW 04/13</t>
  </si>
  <si>
    <t>Agent was ordered quarantined by his supervisor because he returned to work after being ill with symptoms consistent with COVID. Agent was asymptomatic and feeling well, however he was not asymptomatic for 72 hours and was ordered to quarantine for 2 more days as a precaution consistent with the latest guidance set forth. UPDATE 04/12  Agent is RTW</t>
  </si>
  <si>
    <t>SQ began 03/27/2034</t>
  </si>
  <si>
    <t>RGC Staff member advised that he had been ordered by his wife’s medical doctor to self-quarantine at home until his wife receives her COVID-19 test results.  Wife has been experiencing flu-like symptoms for the past several days.  Staff member has been experiencing upper respiratory discomfort.  On April 3, 2020 COVID-19 test results came back negative.  Wife is still pending the results of her Covid-19 test.  Staff member had been ordered by his wife’s medical doctor to self-quarantine at home until his wife receives her COVID-19 test results.  UPDATE RTW 04/08</t>
  </si>
  <si>
    <t>SQ began 03/27/2039</t>
  </si>
  <si>
    <t>RGC BPA advised that he was directed by his physician to receive a COVID-19 test due to his shortness of breath and flu-like symptoms. UPDATE RTW 04/08</t>
  </si>
  <si>
    <t>MCS Agent was feeling sick on March 24, 2020 and self-quarantined as a precaution. On March 27, 2020, BPA contacted his physician who stated that he had the common cold. BPA's doctor stated the BPA should remain at home until he is fully recovered due to his Type II diabetes and to contact the office on April 6th for a follow-up. BPA was scheduled sick leave until he is cleared for duty.  UPDATE RTW 04/08</t>
  </si>
  <si>
    <t>Brownsville BPA advised he had flu like symptoms. BPA advised he tested negative for flu and for strep throat and his doctor administered the COVID-19 test as a precaution. BPA was granted sick leave and will remain in self isolation. BPA's COVID-19 test is expected to return on 4/9/2020. UPDATE RTW 04/09</t>
  </si>
  <si>
    <t>SQ began 03/27/2022</t>
  </si>
  <si>
    <t>Fort Brown (FTB) Border Patrol Agent sought medical attention at Exceptional Emergency Center in Harlingen, TX due to a sore throat.  The agent tested negative for flu and strep throat.  The agent was not tested for COVID-19, however the medical staff recommended self-isolation due to the illness possibly being COVID-19.  FTB Agent will remain in self-isolation for 14 days (March 27 –April 10).  FTB Agent will follow-up with medical staff and attempt to get tested for COVID-19 at a later date. UPDATE 04/08 RTW</t>
  </si>
  <si>
    <t>SQ began 03/27/2026</t>
  </si>
  <si>
    <t>RGC BPA advised that he was directed by his physician to self-quarantine and receive a COVID-19 test due to his development of flu-like symptons. The BPA developed a headache and sore throat at work on March 26, 2020. His physician instructed him to self-quarantine until April 6. 2020 and ordered a COVID-19 test which is scheduled for April 1, 2020.  UPDATE 04/08 RTW</t>
  </si>
  <si>
    <t>SQ began 03/27/2029</t>
  </si>
  <si>
    <t>On March 31, 2020, at approximately 0510 hours, Border Patrol Agent (BPA) Field Training Officer notified Acting Watch Commander, that his Trainee had notified him that he was ordered by his physician to self-quarantine for possible exposure to the COVID-19 virus. According to BPA, he began suffering from nausea, headaches, and a fever on Friday afternoon (March 27, 2020), after running errands throughout the day on his day off.  His symptoms continued throughout the weekend, which prompted him to seek medical attention.  BPA has not had any close contact with any subjects in custody recently.  BPA was provided the phone number to the Drive-thru testing site that UTRGV has opened at their Edinburg Campus. BPA advised he would setup an appointment to get tested today.  UPDATE:  RTW 04/14/2020</t>
  </si>
  <si>
    <t>On April 3, 2020, at approximately 10:05 a.m., an MCS BPA notified MCS Management that she went to see her Doctor on April 2nd, 2020 for a cough and runny nose. The Doctor performed a COVID-19 test at this time and recommended she be excused from work from April 4, 202 through April 14, 2020. BPA will take Sick Leave for the remainder of her isolation.  UPDATE Employee is RTW 04/14/2020</t>
  </si>
  <si>
    <t>On April 4, 2020, at approximately 5:50 p.m., BPA advised MCS Management that he was self-quarantined by his doctor for flu like symptoms. BPA stated he was tested for COVID-19 and is expected to hear the results on Wednesday April 8, 2020. BPA was scheduled sick leave until cleared for duty.  UPDATE  Employee is RTW 04/14/2020</t>
  </si>
  <si>
    <t>On April 6, 2020 at 6:30 am FLF Agent notified his supervisor he had been ordered to self-quarantine by his physician until April 11, 2020.  BPA advised his roommate had been ordered by his physician to self-quarantine for possible exposure to COVID-19.  Agent had self-quarantine from 3/31/20 to 4/5/20.  Agent was advised by physician advised him to continue to self-quarantine until April 11, 2020.  No COVID-19 test was commended at this time.  UPDATE  employee is RTW 04/13/2020</t>
  </si>
  <si>
    <t>On April 12, 2020, a KIN Agent notified KIN management that he was tested for COVID-19 on April 10, 2020 by his physician due to a persistent cough.   The agent has been advised to self-isolate until his test results are available.  UPDATE agent is RTW 04/14/2020</t>
  </si>
  <si>
    <t>On April 9, 2020, an  RGC Agent contacted  RGC management and advised that he was directed by his physician to self-quarantine  for cough and runny nose.  The Agent also received a COVID-19 test during his doctors visit and is pending results. UPDATE  AGENT IS RTW 04/14/2020</t>
  </si>
  <si>
    <t>Spouse of employee is displaying symptoms of COVID-19. Fever, sore throat, cough and shortness of breath. Employee was advised to stay home pending spouse's visit with family doctor.  COVID negative for spouse.  SQ for one week UPDATE:  Employee to RTW 04/13</t>
  </si>
  <si>
    <t>Employee's roommate was directed by primary physician to self-monitor/quarantine on 03/24/2020 until 04/07/2020, due to having symptoms similar to COVID-19. On 03/27/2020, employee’s roommate was denied testing for COVID-19 due to fever not meeting the testing threshold. Employee has been experiencing tightness in chest, since 03/24/2020, but is free of other symptoms. Employee has been directed by station management to self-monitor, isolate and continue AWS until 04/13/2020. UPDATE: Became asymptomatic 4/8. Will remain self-quaratine till 4/13.   UPDATE: RTW 04/13/2020</t>
  </si>
  <si>
    <t>BPA had high risk exposure on 3/30/20 with family member that has since tested positive for Covid-19; BPA is currently asymptomatic; CPC maganagement directed BPA to self-quarantine due to high-risk exposure, and recommended getting Covid-19 testing.  AGENT RTW 04/14/2020</t>
  </si>
  <si>
    <t>Doctor ordered quarantined and to be tested for COVID-19.  UPDATE AGENT IS RTW 04/12/2020</t>
  </si>
  <si>
    <t>Displayed symptoms-Doctor ordered quarantined and to be tested for COVID-19.  UPDATE  AGENT RTW 04/13/2020</t>
  </si>
  <si>
    <t>Deming Staff ordered the Border Patrol Agent to self-quarantine for 14 days after the agent reported a immediate family member is still awaiting COVID-19 test results. UPDATE family member negative. Agent will RTW 04/14/2020</t>
  </si>
  <si>
    <t>BON</t>
  </si>
  <si>
    <t>BPA's child was experiencing flu like symtpoms and on 4/8/2020, BPA took the child to the Dr. for treatment. Dr. Stated that the child showed symptoms of COVID-19 and ordered the child be tested.  Dr. also recommended BPA self quarantine until the test results are known.   BPA is currently asymptomatic.   UPDATE:  Agent is RTW 04/13/2020</t>
  </si>
  <si>
    <t>Agent felt sick, went home from work.  Agent went to the doctor got tested for COVID-19, results are pending. Agent will self-quarantine until result of test is returned. Agent has no symptoms. COVID NEGATIVE RTW 04/14/2020</t>
  </si>
  <si>
    <t>SWG</t>
  </si>
  <si>
    <t>BPA presented with fever to Dr. Appt.  Was tested and Dr. ordered to stay home till results. UPDATE:  RTW 04/13/2020</t>
  </si>
  <si>
    <t>SQ began 03/27/2047</t>
  </si>
  <si>
    <t>03/27 0931: BPA's spouse is a local deputy sheriff.  2 of her parnters were in contact with a deceased person who tested positive for COVID 19.  Both partners within days of exposure began exhibiting symptoms of COVID 19, and were placed on administrative leave by the SO.  BPA's spouse states she was exposed to the virus through direct contact with her partners on or about March 10, 2020.  BPA's spouse began showing symptoms associate  with COVID 19 on or about March 24, 2020.  BPA's spouse consulted a doctor who has ordered a COVID 19 test be performed  and scheduled a date of April 6, 2020 to be tested for COVID 19.  March 26, 2020, BPA informed management of situation and was advised by SBPA to stay home. UPDATE:  04/09  Agent to remain SQ until 04/13.  UPDATE:  SPOUSE COVID NEGATIVE.  RTW 04/13/2020</t>
  </si>
  <si>
    <t>Agent used the same vehicle as an agent that was later positive for COVID.  Agent is asymptomatic however has underlying medical complications which puts him at a higher risk if he were to contract COVID. Agent intends to seek a medical evaluation at a later date..  UPDATE  COVID NEGATIVE  RTW 04/13/2020</t>
  </si>
  <si>
    <t>MRT agent woke up 4/4 feeling ill with a fever, body aches and fatigue. Agent went back to bed to wake later with the same symptoms. Agent sought a medical evaluation and was administered a COVID test. The doctor order the agent quarantined while awaiting the test results.  UPDATE:  COVID NEGATIVE  RTW 04/13/2020</t>
  </si>
  <si>
    <t>Agent's wife was admitted to hospital for troubled breathing. Agent's wife was tested for COVID and returned a positive result. The Agent was ordered quarantined by his supervisor. Agent will be carried as a possible case because of the ongoing high-risk exposure. Agent is currently asymptomatic. UPDATE:  Spouse was COVID negative.  Agent is RTW 04/13/2020</t>
  </si>
  <si>
    <t>Agent was ill at work and went to the hospital. Doctors determined the agent has Pneumonia. Doctors tested for COVID as a possible source of the pneumonia. Agent is currently at the hospital and isolated while awaiting results and receiving further medical care.  UPDATE:  Agent is COVID negative but does have pneumonia.  Will RTW when able.</t>
  </si>
  <si>
    <t>SQ began 03/27/2052</t>
  </si>
  <si>
    <t>Three family members running fevers.  No other symptoms.  Employee remains asymptomatic.  UPDATE COVID NEGATIVE AGENT IS RTW</t>
  </si>
  <si>
    <t>COT</t>
  </si>
  <si>
    <t>BPA was indirectly exposed to the COVID-19 by interacting with SBPA during his tour of duty on 04/04/2020, before he found out about his 18 year old daughther testing positive for COVID-19. All employees have been notified and have been instructed to self-monitor as per the COVID-19 Exposure-Risk-Decision Guidance. 4/05/2020, Issued Weather and Safety Leave, Pending Doctors Instructions</t>
  </si>
  <si>
    <t xml:space="preserve">BPA was indirectly exposed to the COVID-19 by interacting with SBPA during his tour of duty on 04/04/2020, before he found out about his 18 year old daughther testing positive for COVID-19. All employees have been notified and have been instructed to self-monitor as per the COVID-19 Exposure-Risk-Decision Guidance.  4/05/2020, Instructed to Quarantine / Isolate Pending COVID-19 Test  </t>
  </si>
  <si>
    <t>SBPA 1 and SBPA 2 are OTD detailers that traveled from the USBP academy in Artesia, New Mexico to Houlton Sector.  SBPAs began travel on 4/1/20 and arrived to Bangor, Maine on 4/8/20.  On 4/11/20, SBPA 1 advised he felt ill with severe headaches, 99.7 degree temperature, burning eyes, and fatigue.  Eastern Maine Medical Center has been contacted and advised they can test SBPA 1 for COVID-19 tomorrow morning, 4/12/20.  SBPA 1 will report to Eastern Maine Medical Center in the morning to be tested.  SBPA 2 has been ordered to self-quarantine pending SBPA 1's test results.  UPDATE  AGENT NEGATIVE RTW 04/14</t>
  </si>
  <si>
    <t xml:space="preserve"> SBPA 2 has been ordered to self-quarantine pending SBPA 1's test results.  RTW 04/14</t>
  </si>
  <si>
    <t>ERP</t>
  </si>
  <si>
    <t>Erie Station BPA requested sick leave today.  Requested sick leave day prior for a stomach ache.  BPA currently has 101° temperature.  Primary care physician stated that he does not require a COVID-19 test now.  Physician advised self-quarantine.  No confirmed exposure to COVID-19.   UPDATE 04/14/2020 Agent is cleared and RTW</t>
  </si>
  <si>
    <t>Niagaar Falls Station BPA went to Urgent Care on 4/3/2020 with a sore throat and was told she was experiencing allergies.  On 4/7/2020, BPA went to her primary care physician due to cough, sore throat and nausea.  No COVID test provided.  Physician suggested no work for 7 days to be safe. UPDATE:  04/14/2020 Agent has been cleared to RTW</t>
  </si>
  <si>
    <t>On April 1, 2020, at approximately 1006 hours, a FLF BPA notified FLF Management, that his roommate   notified him that he was ordered by his physician to self-quarantine for possible exposure to the COVID-19 virus. According to BPA, his roomate began suffering from nausea, headaches, and a fever on Friday afternoon (March 27, 2020), after running errands throughout the day on his day off.  His symptoms continued throughout the weekend, which prompted him to seek medical attention. BPA  sought medical attention and was advised he was asymptomatic and he needed to self-quarantine due to possible exposure. COVID-19 testing was not performed or recommended at this time.</t>
  </si>
  <si>
    <t>SQ began 03/27/2032</t>
  </si>
  <si>
    <t>On March 31 ,2020 at approximately 1:40 p.m., MCS BPA notified MCS management that his wife and daughter were possibly showing symptoms for COVID-19 and sought medical attention via the “TELADOC”  online application.  The agent advised that his wife is pending a COVID-19 test, which may be administered later today (3/31/2020).  The agent is currently asymptomatic and was instructed to self-quarantine by  “TELADOC” as a precautionary measure until his wife’s test results return, which may take 3-5 days.    UPDATE  04/14/2020 RTW</t>
  </si>
  <si>
    <t>On April 9, 2020, at 1115 hours, a Special Operations Supervisor advised the Deputy Patrol Agent in Charge (DPAIC) that he had been ordered to self-quarantine by his personal physician until April 17, 2020.  On April 8, 2020, the SOS requested and was granted 1 hour of sick leave prior to the end of his shift due to not feeling well (fever/cough).  On the morning of April 9, 2020, the SOS visited his personal doctor for evaluation as his symptoms of fever and cough still persisted.  After his doctors visit, the SOS made contact with the DPAIC and stated that he was tested for the common flu and strep throat, which returned negative.  The SOS stated that the doctor also tested him for COVID-19 and that the results would return the following week .  The SOS is currently experiencing a fever of 101 degrees and has moderate coughing.  The SOS will self-quarantine until his COVID-19 tests results return. UPDATE: COVID NEGATIVE.  Employee  is RTW</t>
  </si>
  <si>
    <t>Doctor ordered quarantined and to be tested for COVID-19. UPDATE COVID NEGATIVE. Agent will RTW</t>
  </si>
  <si>
    <t>Doctor ordered quarantined and to be tested for COVID-19 UPDATE 04/14/2020 AGENT COVID NEGATIVE RTW</t>
  </si>
  <si>
    <t xml:space="preserve">BPA reported that he traveled out of town recently and he is now symptomatic with a cough.  He reported that he will be getting tested for COVID-19 on 4/9/2020. UPDATE COVID NEGATIVE RTW </t>
  </si>
  <si>
    <t>Doctor ordered quarantined and to be tested for COVID-19.  UPDATE 04/14/2020 COVID NEGATIVE RTW</t>
  </si>
  <si>
    <t>On April 9, 2020, an Special Operations Supervisor (SOS) received a request for sick leave from a Border Patrol Agent (BPA). Because the BPA was requesting a third day of consecutive sick leave, the SOS inquired if he was okay and needed any type of assistance.  The BPA relayed that on his first and second days of sick leave (April 7 - 8 2020), he was feeling ill and had symptoms of extreme fatigue, body aches, cramping, low energy and headaches.  He also explained that he learned from family members that his cousin tested positive for COVID-19.  Although, he did not have direct contact with his cousin,  his cousin did frequent his family’s meat market business in the last week, as did the BPA.  After learning this information, the BPA contacted his primary care physician because of the symptoms he was experiencing, coupled with the fact that he suffers from diabetes.  The BPA’s primary care physician recommended he be tested for COVID-19.  The BPA was tested on April 9, 2020 and is pending the results to said test.  Preliminary results indicate the BPA’s blood cell counts are good and not characteristic of someone who has COVID-19, however he was ordered not to return to work by his doctor, until April 23, 2020.  At this time, the BPA has isolated himself from other family members and is only experiencing the symptoms noted above. UPDATE:  Agent is RTW</t>
  </si>
  <si>
    <t>SBT BPA began experiencing flu like symptoms and sought COVID testing through the State Department of Health.  BPA is unable to confirm if he was exposed to confirmed COVID case, therefore, is classified as no known risk but is symptomatic.  BPA was recommended to seek medical consultation, placed on sick leave and will follow return to work guidelines for employee who has received COVID testing.  UPDATE  RTW 04/14/2020</t>
  </si>
  <si>
    <t>SQ began 03/27/2080</t>
  </si>
  <si>
    <t>Four agents were in close contact with the positive COVID agent. One of the four agents began showing symptoms and sought a medical evaluation. The agent was tested for COVID. The agent was ordered quarantined by his doctor until his test results are available. the other three agents continue to self monitor but are not quarantined at this time.  UPDATE:  AGENT IS RTW</t>
  </si>
  <si>
    <t>SQ began 03/27/2085</t>
  </si>
  <si>
    <t>Agent returned from Military Leave with symptoms of COVID. Agent sought a medical evaluation and was tested for COVID. Agent was ordered quarantined for a period of 7-10 days while awaiting test results. Agent did not return to work upon his arrival back from Military Leave. UPDATE RTW 04/14/2020</t>
  </si>
  <si>
    <t>Agent visited his doctor for a routine checkup. During the exam, the agent's doctor determined the agent needs to be quarantined for a period of 14 days due to some symptoms consistent with COVID.  UPDATE  04/14/2020 RTW</t>
  </si>
  <si>
    <t>Agent's wife was exposed to a COVID positive person. Later, agent began showing symptoms of COVID and sought a medical evaluation. The agent's doctor administered a COVID test and advised the agent to quarantine for 7 days while awaiting test results.  UPDATE RTW 04/14/2020</t>
  </si>
  <si>
    <t>Agent used the same vehicle as an ill agent and suspects it may be COVID. Agent sought a medical evaluation was ordered self quarantined for a period of 7 days. Agent is asymptomatic. UPDATE RTW 04/14/2020</t>
  </si>
  <si>
    <t>Agent began feeling ill on 4/11 and stayed home. On 4/12 agent awoke with her fever worsening. Agent sought medical evaluation. The affected agent previously processed an ill alien that is currently receiving medical care and was tested for COVID. The alien's test results are still pending. Agent was tested for COVID at the local hospital. Station management ordered agent to quarantine while awaiting her test results.  UPDATE Agent has other ailment.</t>
  </si>
  <si>
    <t>Agent was in contact with an ill alien. The alien was tested for COVID at a local hospital and the test results were negative. Before the test results were available, the agent was ordered quarantined by his supervisor. After the test results were know, the agent was advised of the results and is to adhere to the return to work guidance. agent is no longer quarantined but may take Sick leave until he is able to return to work. UPDATE RTW 04/14/2020</t>
  </si>
  <si>
    <t>DTS/SID</t>
  </si>
  <si>
    <t>Employee was at a store on 4/5/2020, wearing a mask when he encountered an acquaintance of his. The acquaintance informed him on 4/7/2020 that he tested positive for COVID-19. Employee has been tested and has been told he will receive the results in 24-48 hours. The employee is asymptomatic at this time and is self monitoring.  UPDATE RTW 04/15/2020</t>
  </si>
  <si>
    <t>DTS/TFA</t>
  </si>
  <si>
    <t>Wife of employee tested positive for COVID-19 and is symptoamtic. Agent is asymptomatic and will self monitor while continues to work remotly. UPDATE 04/15/2020 Agent is RTW</t>
  </si>
  <si>
    <t>On April 8, 2020, an FLF BPA contacted the RGV CPC and advised that he had been experiencing a cough and chills for a week and called the Hidalgo County Hotline to schedule a drive-thru COVID-19 test.  Upon medical examination, medical staff recommended that the BPA self-isolate until the test results return for his test in two days.  Furthermore, he was advised that he avoid aggravation of his conditions and recommended that he be excused from all work activity starting 04/08/2020 until 04/10/2020.  The BPA is afebrile and has no known contact with a positive Covid-19 individuals.  Due to his profession, medical staff recommended that he self-isolate for two days.  The Agent is not on assigned days off, he was granted Emergency Annual Leave due to only having 3 hours of sick leave.  CPC Supervisors will be contacting the BPA daily to check on his condition.                                   </t>
  </si>
  <si>
    <t>Agent was in Columbia from March 14, 2020 - April 1, 2020. Agent returned home with US Marshals on special flight on April 1, 2020. Agent was advised by CBP official at airport to self-quarantine for 14 days. Agent have no symptoms and no plan for testing. UPDATE RTW 04/16/2020</t>
  </si>
  <si>
    <t xml:space="preserve">BPA tested. they are incoming OTD agents detailed to STM who were all asymptomatic and voluntarily tested due to the Blackfeet Indian Reservation testing anyone living on the reservation, including federal employees.  Results are pending.  </t>
  </si>
  <si>
    <t xml:space="preserve">BPA tested they are incoming OTD agents detailed to STM who were all asymptomatic and voluntarily tested due to the Blackfeet Indian Reservation testing anyone living on the reservation, including federal employees.  Results are pending.  </t>
  </si>
  <si>
    <t>UVA</t>
  </si>
  <si>
    <r>
      <t xml:space="preserve">On 04/13/2020 at approximately 2248 hours, a Uvalde Station Border Patrol Agent went to Uvalde Memorial Hospital for a fever of 99.8 degrees and slight body aches. The agent was tested for coronavirus and given a limitation of may return to work on 4/16/20 and  “Do not return to work until you get your coronavirus test results.” from the emergency room physician.  </t>
    </r>
    <r>
      <rPr>
        <sz val="11"/>
        <color rgb="FF000000"/>
        <rFont val="Times New Roman"/>
        <family val="1"/>
      </rPr>
      <t>FINAL UPDATE/CASE CLOSED ON 04/15/2020.</t>
    </r>
  </si>
  <si>
    <t>OP REQ</t>
  </si>
  <si>
    <r>
      <t xml:space="preserve">SBPA was indirectly exposed to a positive OFO COVID-19 case on 04/03/2020.  SBPA was in contact with an OIT tech who performed a work call at an OFO office on 04/02/2020.  During the work call, the OIT tech was in an office with a positive case for about 2 hours and the tech had physical contact with the employee's CPU.  </t>
    </r>
    <r>
      <rPr>
        <b/>
        <sz val="11"/>
        <rFont val="Calibri"/>
        <family val="2"/>
      </rPr>
      <t xml:space="preserve">SBPA has taken SL through 04/08/2020 and intends to get tested by his doctor.  He will advise of results.  SBPA requested sick leave and will self-monitor. SBPA will be going to STAT Emergency clinic to get tested for COVID-19 on Wednesday 4/8/20. </t>
    </r>
  </si>
  <si>
    <r>
      <t xml:space="preserve">LEISS felt ill and went to medical facilty to get screened.  Fever of 101.  Was given COVID-19 rapid test, results came back negative.  Physician advised test will be sent to San Antonio and results will return in 3-7 days.  </t>
    </r>
    <r>
      <rPr>
        <b/>
        <sz val="12"/>
        <color rgb="FF000000"/>
        <rFont val="Times New Roman"/>
        <family val="1"/>
      </rPr>
      <t>Physician suggested she stay home</t>
    </r>
  </si>
  <si>
    <t>Agent's wife was diagnosed with COVID via a positive test on 4/1. The agent, his wife and family have all been ordered quarantined for the duration of his wife's illness. Agent will be a suspected case if he is to develop symptoms of COVID due to his high-risk exposure. UPDATE  04/15/2020 Agent is RTW</t>
  </si>
  <si>
    <t>PCB</t>
  </si>
  <si>
    <t>SQ began 03/27/2046</t>
  </si>
  <si>
    <t>On 3/27/2020 employee report to work and informed her chain of command of the following.  Employee was at work for about 10-mins.  Employee reported that her boyfriend was exposed to positive COVID-19 case by a co-worker.  The boyfriend works in an office type environment and the person notified all employees when her test came back positive.  The employee nor boyfriend are showing any signs or symptoms.   Sup directed employee to go home and self-quarantine for 14-days.  Employee is in route to Naval Medical Center Balboa to determine if a test will be provided.  Employee has all equipment needed to Telework.   UPDATE 04/15/2020 SQ period has ended.  RTW</t>
  </si>
  <si>
    <t>04/01/2020 0920:  Agent’s 19 year old daughter, a correctional officer, tested positive for COVID on March 31 after being advised on March 26 that she had been exposed to an inmate who had COVID at work.  Agent’s daughter lives at home with parents.  Daughter is self-quarantining at home.  She is mildly symptomatic.  Agent happens to be recovering from a scheduled medical procedure and has been off duty for several days.  He will be on Scheduled sick leave for 2 weeks for recovery from surgery.  CAO will identify agents that have had close contact with our agent since his daughter was exposed.  It is believed  agent lives in Murrieta and vanpools.  Agent was tested for COVID-19 and his test results were negative.  Agent will self quarantine for 14 days as he is considered high risk because of his daughters positive test. UPDATE:  04/15/2020 SQ has ended.  On leave for unrelated medical issue.</t>
  </si>
  <si>
    <t>On April 8, 2020 at approximately 1952 hours, a Border Patrol Agent detailed to San Diego Sector reported a possible COVID-19 exposure.  The BPA's wife informed him that a Doctor with whom she works with has tested positive for the COVID-19 virus on today's date.  She further advised that all employees that came in contact with this doctor have been alerted and are all following CDC and hospital guidelines/protocols.  She has a phone consultation with her doctor tomorrow and will receive further instructions later that afternoon.  The BPA's wife is asymptomatic and will self-isolate until more information/guidance is provided.  The BPA has been offered EAP assistance and has been directed to telework and self-isolate until further information/medical guidance is provided. The BPA is asymptomatic and has been on a rotational telework schedule since March 18, 2020 with only minimal exposure to other assigned personnel within his workplace.</t>
  </si>
  <si>
    <t>UPDATE:  5/20/2020 - NO CHANGE.  SBPA on detail to SOG remains in quarantine.  Estimated end date of 5/20/2020.  Agent is reporting status updates to home sector (BBT/SBT).  UPDATE 5/11/2020:  SBPA remains on quarantine by order of personal physician due to symptoms.  Testing was negative on 5/6.  Agent advises all paperwork submitted to home sector (SBT/BBT) for FFCRA.  ***UPDATE 5/7/2020:  sbpa remains on quarantine.  no change from 5/6.***  UPDATE 5/6/2020:  Low Risk:  SBPA on Temporary detail to SOG OPSCEN reports not feeling well and was tested for COVID-19.  Test returned negative however due not feeling well the agent was advised by her primary physician to self-quarantine.  Agent has advised she will be on SL on 5/7 and 5/8.  *******Low Risk Exposure: 1 SBPA on Temporary Detail to SOG.  Advised CoC of a low-risk possible exposure.  Agent's brother who lives at the house of agent's childrens' caretaker (mother's home) was in contact with a co-worker who tested positive for COVID-19.  Agent's brother is currently asymptomatic however was tested yesterday 4/7/2020 and pending results.  Last contact with the household was last week (approx. March 28th).  Currently Agent and immediate family are asymptomatic.  As a precaution, agent will continue to work at assigned alternate work site and self-quarantine for the remainder of the 14 day period.  ****UPDATE 4/13/2020 - Agent advises brother tested negative for COVID-19.  Nothing further to Report.</t>
  </si>
  <si>
    <t xml:space="preserve">Low Risk Exposure: 1 SOG employee informed while supporting Op SUB zERO in NYC , his partner (OA) began feeling ill.  Partner was tested last week for COVID19 and informed yesterday 3/31/2020 that he was positive.  SOG employee is currently asymptomatic and last contact with this person was on the 17March2010 which is over the 14 days quarantine time frame.  He has self quarantined since his arrival to SOG. </t>
  </si>
  <si>
    <r>
      <t>On April 10, 2020, at approximately 1430 hours, BPA detailed to Donna Holding Facilicty (DHF) advised DHF management that he was possibly exposed to COVID-19 on today’s date (4/10/2020). BPA advised that his wife was notified today that a family she works with has tested positive for COVID-19.  BPA’s wife is sick, although he claims she was becoming sick before the exposure event. BPA’s wife went to get rapid tested at the UTRGV testing site on 4/10/2020.  A physician recommended Self-Quarantine for BPA’s wife until test results are known or April 17, 2020.  Supervisors at DHF instructed BPA to return home today and self-quarantine until COVID-19 tests results are known.</t>
    </r>
    <r>
      <rPr>
        <b/>
        <sz val="11"/>
        <color rgb="FF000000"/>
        <rFont val="Calibri"/>
        <family val="2"/>
      </rPr>
      <t>   </t>
    </r>
  </si>
  <si>
    <t>BPA feeling fatigued.  Went to Pioneers Memorial Hospital and got a COVID test.  had been paired up with a journeyman.  SQ pending results</t>
  </si>
  <si>
    <t>Agent was the journeyman for another agent who is protraying symptoms.  The agent was ordered to stay home by CBP Management.</t>
  </si>
  <si>
    <r>
      <t xml:space="preserve">On April 2, 2020 Agent detailed to LRT SOD Mobile Response Team reports of feeling sick with a persisting cough.  Agent is granted sick leave, with him following with an afternoon visit to his doctor.  </t>
    </r>
    <r>
      <rPr>
        <b/>
        <sz val="11"/>
        <color rgb="FF000000"/>
        <rFont val="Calibri"/>
        <family val="2"/>
      </rPr>
      <t>Agent provides a notice from his doctor, with orders for him to Self-Quarantine  for 14 days at home. Self-Quarantine at his home for 14 days (until April 16)</t>
    </r>
  </si>
  <si>
    <r>
      <t xml:space="preserve">Mission Support Specialist, at Laredo Sector reported he had indirect contact with a family member who was pending a COVID-19 test result. On April 03, 2020, the mission support specialist found out his family member had tested positive for COVID-19. Mission Support Specialist has no symptoms consistent with COVID-19. SP&amp;C personnel were notified to monitor their health during the next fourteen days.  </t>
    </r>
    <r>
      <rPr>
        <b/>
        <sz val="11"/>
        <rFont val="Calibri"/>
        <family val="2"/>
      </rPr>
      <t xml:space="preserve">MSS is teleworking and will keep his chain of command informed of any updates.  </t>
    </r>
  </si>
  <si>
    <t>Agent's roommate is  confirmed COVID positive. Agent is quarantined at home for at least 14 days and is currently asymptomatic. Agent will be considered a suspected case if he becomes symptomatic and will need clearance from CBP Medical Team before returning to work.UPDATE  AGENT RTW</t>
  </si>
  <si>
    <t>On April 13, 2020, a FTB BPA notified FTB management that when he went home after work he had a fever of 100 degrees Fahrenheit, a slight cough and felt tired.  BPA then went to a local clinic and tested negative for the flu and strep throat.  BPA contacted an online clinic which scheduled him to test for COVID 19 on 04/14/2020 date.  BPA was granted sick leave pending the COVID 19 test results.  BPA will self isolate until test results come back.</t>
  </si>
  <si>
    <t>Displayed symptoms - Doctor ordered quarantined and to be tested for COVID-19.  UPDATE employee still has a cough will RTW in a few days</t>
  </si>
  <si>
    <t>Doctor ordered quarantined and to be tested for COVID-19.  Employee will RTW 04/16</t>
  </si>
  <si>
    <t>BPA experiencing flu like symptoms while off duty. UPDATE  STILL ON SL</t>
  </si>
  <si>
    <t xml:space="preserve">Employee has no known exposure.  He says he has a scratchy throat, cough and has shortness of breathe.  Employee will be getting tested for COVID-19 on 4/14/2020.  Results expected in 3 to 5 days.  </t>
  </si>
  <si>
    <t>Agent's wife was ordered quarantined by her primary doctor on 4/7. on 4/8, the agent sought a medical evaluation regarding his wife's condition and was ordered to quarantine for 9 days. Agent is asymptomatic.</t>
  </si>
  <si>
    <t>Employee fell ill and sought a medical evaluation. Employee was ordered quarantine by a Teladoc Physician. Employee has not been tested for COVID as of yet.</t>
  </si>
  <si>
    <t xml:space="preserve">Agent was symptomatic and sought a medical evaluation. Agent was tested for COVID and ordered quarantined while awaiting results. </t>
  </si>
  <si>
    <t xml:space="preserve">Agent fell ill after leaving work on 4/14. Agent was assigned to the 85N checkpoint but did not believe to be in contact with anyone confirmed to have COVID. Agent sought a medical evaluation and was tested for the flu. Flu tests returned negative so the agent was tested for COVID. The COVID test results are pending. The doctor ordered the agent quarantined until the results are available. </t>
  </si>
  <si>
    <t>SCM</t>
  </si>
  <si>
    <t xml:space="preserve">On April 1, 2020, at approximately 1645 hours, Border Patrol agent reported  that his father, with whom he had "high risk" contact, has tested positive for COVID-19. Agent is currently asymptomatic, granted admin leave for 14 days self quarintine. Agent will get tested if the agent develops symptoms within 14 days of contact with father. </t>
  </si>
  <si>
    <t>BLS</t>
  </si>
  <si>
    <t>A BPA assigned to BLS responded to a sensor activation and encountered a southbound EWI from Canada. Subject told the agent that he was positive for COVID at the time of the initial encounter. Agent was not covered by full PPE at the time of the encounter.  Transport team, with PPE,  returned the subject to CBPA at the PAC Highway POE for a expulsion under Title 42.  Agent was advised to self quarantine and monitor himself for symptoms.</t>
  </si>
  <si>
    <t xml:space="preserve">OTD SBPA detailed to the Niagara Falls Station reporting symptoms including cough and fatigue.  Authorized SL today and told to call his doctor.  OTD Team Lead is aware, and has notified OTD CoC.    </t>
  </si>
  <si>
    <t xml:space="preserve">OTD SBPA detailed to the Niagara Falls Station having respiratory issues.  His primary care physician ordered him to self quaratine.  OTD Team Lead is aware, and has notified OTD CoC.  No COVID test taken at this time.    </t>
  </si>
  <si>
    <t xml:space="preserve">On April 14, 2020, at 10 p.m., Eagle Pass South (EGS) Supervisory Border Patrol Agent (SBPA) reported for duty for the midnight shift.  At the end of hershift the following day, she was experiencing headaches, watery eyes, a persistent cough, and a fever of 99.0.  As a proactive measure, she had been wearing a protective mask throughout her shift.  At about 8 a.m., she headed to the Stat Emergency Center inEagle Pass, Texas, to be tested for COVID-19.  The attending physician required her to self-quarantine until she received a notification from the Local Health Authority.  The physician stated they would receive the results from the lab within 48-72 hours. </t>
  </si>
  <si>
    <t>BPA referred vehicle to secondary, the driver voluntarily claimed that he had recently received a call from a medical provider informing him that he had tested positive for COVID-19.  BPA was approximately four feet away from the driver and the encounter lasted approximately 15 seconds. BPA was wearing PPE (surgical mask and put on gloves) during the encounter.</t>
  </si>
  <si>
    <t>On 3/31 agent was exposed to a subject that was visibly ill and intentionally coughed on the agent. Agent sought a medical evaluation and the doctor ordered the agent to a 14 day self-quarantine.</t>
  </si>
  <si>
    <t>04/03/2020: Agent informed that approximately two weeks prior, his 16 y/o son was taken to the hospital as he was difficulty breathing.  During the initial visit, the 16y/o did not meet criteria for COVID-19 testing and was ordered to self-quarantine at home. Because of his son’s lingering symptoms, he had a teleconference with the doctor.  The doctor stated that because the condition has lingered, it is likely COVID-19 and was told the entire family should self-quarantine for the next 14 days (doctor note provided). Even though there is the possibility the child does have COVID-19, the doctor will not order the test, saying it is not necessary due to his age. In addition, agent will also not be tested as he currently does not report any symptoms and will be quarantined, along with his family, at home per doctors order. The BPA was not ordered to be tested, nor any other members of his family, however, the agent was instructed that if he acquires COVID-19 testing for himself or his family, to relate the findings to his chain of command for inclusion in further reporting. The BPA was granted Administrative Leave for the duration of his family's quarantine (04/03/2020-04/17/2020). If exposure occurred, it was a presumed home exposure.</t>
  </si>
  <si>
    <t>On April 6, 2020, an RGV Agent reported that her husband had been ordered to sel-isolate by his company after having been exposed to an employee who tested positive for COVID-19.  The Agent and her husband are currently asymptomatic.  A “tele-medicine” appointment was made for April 7, 2020, at which time the physician will evaluate and make referral for COVID-19 testing. The Agent will be conducting telework from 04/06/2020 through 04/20/20 .</t>
  </si>
  <si>
    <t>Agent reported that his son was diagnosed with Reactive Airway Disease and Respiratory Deficiency on March 5, 2020.  Agent advised that that he visited with his personal physician due to potential work-related COVID-19 exposure.  His physician directed him to self-quarantine for 14 days.  Agent is asymptomatic and was not tested for COVID-19.  He advised that his doctor will be providing him with an updated note specifying the duration of his quarantine (14 days). UPDATE  Agent will RTW 04/16/2020</t>
  </si>
  <si>
    <t xml:space="preserve">CTX Agent taking care of daughter who is a medical assistant and was sent home from work with a 103 degree temperature.  Daughter was ordered quarantined for 14 days and directed to take COVID test.  Test will be administered today.  Agent is quarantined, pending daughters results.    </t>
  </si>
  <si>
    <t>SQ began 03/27/2086</t>
  </si>
  <si>
    <t xml:space="preserve">Agent lives with family member who has been confirmed to have COVID. Doctor ordered him to self-quarantine for 14 days. 4/6 update: agent remains asymptomatic 4/10: agent was ordered quarantined by supervisor because of his ongoing, high-risk exposure to his wife whom of which has confirmed COVID. </t>
  </si>
  <si>
    <t>BPA was indirectly exposed to the COVID-19 by interacting with BPA during her tour of duty at the CPU, before she develop flu like symptoms and ordered to take the COVID-19 test.  BPA advised to self-monitor as per the COVID-19 Exposure-Risk-Decision Guidance for the next 14 days or until exposure is reevaluated. Employee Issued Weather and Safety Leave, Pending Doctors Instructions.</t>
  </si>
  <si>
    <t>Niagara Falls Station BPA began showing symptoms last night -  short of breath and chest discomfort/pressure.  Doctor was called and suggested two weeks quarantine at home.  No COVID-19 test performed at this time.  UPDATE agent RTW 04/20/2020</t>
  </si>
  <si>
    <t>TECHOPS</t>
  </si>
  <si>
    <t>Employee reported he and his wife were experiencing cold/flu symptoms.  SBPA advised Agent to stay home and contact his doctor.  Appointment was scheduled for 4/9/20.  04:09:  BPA spoke with his doctor over the phone and said he was advised to stay home for 14 days as a precaution.  Dr said they would not need to do a test unless BPA or his wife’s symptoms worsened, shortness of breath or fever.  The doctor said there is no way to tell who is or isn’t infected at this time due to people having different or little to no symptoms.  He also said the doctor told him they weren’t writing notes for absence at this time due to being overwhelmed and referenced a county website stating which states that.   SBPA will be putting BPA on admin leave until April 20. UPDATE:   Employee RTW 04/20/2020</t>
  </si>
  <si>
    <t xml:space="preserve">On April 17, 2020, at approximately 0600 hrs., a BPA (detailed from KIN) notified his supervisors and Watch Commander that he had possibly been exposed to COVID-19 (Third-Party).  The BPA stated that he was in contact with another RGV-CPC (FLF detailed) day-shift agent who is pending an evaluation for COVID-19 exposure (REF: (Initial) RGV/CPC ESR Possible COVID-19 Exposure).  On Tuesday, April 14, 2020, the BPA stated that he was in contact with the exposed BPA while off-duty.  On April 17, 2020, BPA reported for muster and subsequently took sick leave (SL) due to a sore throat after approximately 30 minutes at the RGV-CPC. </t>
  </si>
  <si>
    <t xml:space="preserve"> LEISS will be placed on weather safety leave pending results of the above mentioned OFO detailer COVID results</t>
  </si>
  <si>
    <t>LEISS will be placed on weather safety leave pending results of the above mentioned OFO detailer COVID results</t>
  </si>
  <si>
    <t>a LEISS assigned to the Swanton Sector Radio Room address 155 Grand Ave Swanton, VT notifed his supervisor that he was showing signs of possible COVID and provided a doctors note that he would be tested today. The employee is on SL pending results.</t>
  </si>
  <si>
    <t>2 OTD (BP) detailers reported to STM, they are voluntarily tested by the Blackfeet Indian Reservation.  No symptoms, did not come into contact with anyone known to have COVID19.  Will work while awaiting results.</t>
  </si>
  <si>
    <t>On April 14, 2020, an FLF Agent notified FLF management and requested sick leave for midnight shift for fever and body aches.  The agent visited with his doctor and was tested for COVID-19.  The doctor instructed the Agent to self isolate pending his test results.  The Agent has a follow up appointment on April 17, 2020. UPDATE  RTW 04/23/2020</t>
  </si>
  <si>
    <r>
      <t xml:space="preserve">Border Patrol Agent notified an LRN supervisor that he had gone to the doctor for flu like symptoms.  BPA was subsequently tested for COVID-19 and is pending results.  </t>
    </r>
    <r>
      <rPr>
        <b/>
        <sz val="11"/>
        <rFont val="Calibri"/>
        <family val="2"/>
      </rPr>
      <t>BPA was advised by the doctor that his results should return on Tuesday (04/14/2020) and if negative he will be able to return to work</t>
    </r>
  </si>
  <si>
    <t>On April 17, 2020, at approximately 0010 hrs., a BPA notified his Watch Commander that he had possibly been exposed to COVID-19.  The BPA advised that a family friend (a CBP Officer at Progreso POE) with symptoms of the virus had been tested on Monday, April 13, 2020 and the same day had spent over an hour at his home assisting him install a washing machine.  The BPA advised the CBP Officer’s test results were received on April 16, 2020 with a positive result for COVID-19.  The BPA advised that he and other members of his family planned to be tested on Friday, April 17, 2020.  The BPA has not worked since the exposure.</t>
  </si>
  <si>
    <r>
      <t xml:space="preserve">BUN MSS showing symptoms of COVID-19.  She has not been tested for COVID-19.  Her family doctor has suggested that she remain at home for 14 days.  She was teleworking, and will continue teleworking.  Her family doctor has indicated that she will not be tested for COVID-19 unless her symptoms get worse.                                                               (4/7/2020): BUN MSS's husband is a CBPO who has tested positive for COVID-19.  She is still exhibiting symptoms, but is continuing to telework.  BUN MSS has not yet been tested.    </t>
    </r>
    <r>
      <rPr>
        <b/>
        <sz val="12"/>
        <color rgb="FF000000"/>
        <rFont val="Times New Roman"/>
        <family val="1"/>
      </rPr>
      <t>***UPDATE - (4/20/2020): MSS's husband has been cleared and returned to work.  MSS continues to telework.  All family memebers are symptom free.***</t>
    </r>
  </si>
  <si>
    <r>
      <t xml:space="preserve">Erie Station BPA requested sick leave.  He is showing symptoms of COVID-19.  His wife is a health care worker and some of the employees at her facility are displaying similar symptoms.  BPA's doctor advised for him to get tested for COVID-19 as a precuationary measure.                 </t>
    </r>
    <r>
      <rPr>
        <b/>
        <sz val="12"/>
        <color rgb="FF000000"/>
        <rFont val="Times New Roman"/>
        <family val="1"/>
      </rPr>
      <t>***UPDATE - (4/21/2020):  BPA is symptom free.  Medically cleared and has returned to work***</t>
    </r>
  </si>
  <si>
    <t>On April 8, 2020, at 0800 hours, a Border Patrol Agent Trainee advised an SBPA that he had taken his wife to the doctor on April 7, 2020 due to her feeling sick.  The BPA (T)'s wife was tested for the COVID-19 virus and results are pending.  The BPA (T) is currently asymptomatic, but due to the possibility of exposure, he was instructed to self-quarantine until his wife’s test results returned.  On 4/10/20, BPA (T)'s wife tests positive for COVID-19.  BPA (T) is still asymptomatic at this time. BPA contacted FLF at 1400 and advised his WC that he was experiencing body aches, headaches, and a slight fever. On 4/14, the BPA's test came back negative, but he continues to feel sick.  BPA received a notice from the Department of State Health Services that the family cannot leave the house for 15 days beginning 4/13/2020.***UPDATE*** On April 15, 2020 FLF Agent advised FLF management that his physician and the Hidalgo County Health officials requested he be retested again.  They explained to the Agent that they wanted to retest him as a precautionary measure against a false negative COVID-19 result.  The agent will be retested on Thursday, April 16, 2020, at 10:15 am.  He is scheduled for a follow-up appointment for Tuesday, April 21, 2020.  The  agent continues to feel fine and continues to remain asymptomatic.  On 4/21, the BPA and his son tested negative.  Hidalgo County Health cleared the whole family from quarantine.  The BPA will return to work on 4/22.</t>
  </si>
  <si>
    <t>MSS came in contact with patient(brother) who tested positive for Covid - 19, MSS is expected to return to work on 04/21/2020.  UPDATE MSS is RTW 04/22/2020</t>
  </si>
  <si>
    <t>Agent’s spouse was diagnosed with flu-like symptoms and ordered to self-quarantine and that family members remain quarantined for at least seven days.  Spouse has an appointment on Saturday 4/18/2020 to determine if she is positive for COVID-19.  Agent placed on sick leave and will follow up prior to Tuesday April 21, 2020. UPDATE employee is RTW 04/21/2020</t>
  </si>
  <si>
    <t>VHT</t>
  </si>
  <si>
    <t>A VHT BPA's wife who works at an ER in El Paso, TX, began experiencing flu like symptoms.  Wife was tested for COVID and ordered to self-quarantine for 72 hours while pending results on the COVID test. BPA will be placed on Weather and Safety Leave pending the test results. UPDATE RTW 04/21/2020</t>
  </si>
  <si>
    <t>Border Patrol Agents father-in-law (FIL) who resides with him began feeling ill on Saturday, April 4, he went to the hospital was diagnosed with bronchitis. FIL returned to the doctor on Wednesday, doctor told him he had symptoms of COVID, advised him to self quarantine. Agent contacted his SBPA today and advised him of the situation. FIL was not given a test. Agent has been instructed to self quarantine until 14 days from April 4, 2020. Agent was advised to attempt to get FIL and himself tested if possible.  Agent is not displaying any symptoms.   UPDATE:  Employee SQ has expired.  RTW 04/22/2020</t>
  </si>
  <si>
    <t>Agent's wife became ill with flu-like symptoms and was ordered quarantined while waiting for her test results. Agent's supervisor ordered agent to quarantine for 14 days. UPDATE:  Agent RTW 04/22/2020</t>
  </si>
  <si>
    <t>This morning we were advised that the spouse of a LECA tested positive for COVID-19.  Spouse is a TSA agent.  Neither the LECA nor the spouse are exhibiting symptoms.  Per the exposure decision tree, LECA is considered high risk.  The LECA was order by the PAIC to stay home for a period of 14 days to self-monitor.  LECA was offered and accepted weather and safety leave for that period.  UPDATE RTW 04/20/2020</t>
  </si>
  <si>
    <t>Canine Agent notified his Canine Coordinator that his wife had been feeling ill for the past several days, they went to the doctor and the doctor tested her for COVID 19.  Agent advised that the doctor told them they would not get the results of the test until sometime next week, April 13 - 17, 2020.  Agent stated he feels fine and is not exhibiting any symptoms.  Agent requested leave from SOS and was granted leave to self quarantine with his spouse.  UDPATE:  AGENT RTW 04/21/2020</t>
  </si>
  <si>
    <t>On April 17, 2020, at approximately 0010 hrs., a Riverine BPA notified his SBPA that he had possibly been exposed to COVID-19.  The BPA advised that a family friend (a CBP Officer at Progreso POE) with symptoms of the virus had been tested on Monday, April 13, 2020 and the same day had spent over an hour at his home assisting him install a washing machine.  The BPA advised the CBP Officer’s test results were received on April 16, 2020 with a positive result for COVID-19.  The BPA advised that he and other members of his family planned to be tested on Friday, April 17, 2020.  UDPATE  RTW 04/22/2020</t>
  </si>
  <si>
    <t>BPA notified CPU Management that her PCP directed her to have the COVID-19 test. BPA stated that on 4/14/20 she began feeling a headache during swing shift and throughout the night developed body aches and a fever.  She was off duty 4/15-16/20.  She remained home on days off.  On 4/16/20 she was tested and ordered “unable to return to work until further notice” by her doctor.  Testing results would not return to until 3-4 days.  BPA has been advised to conduct self-observation at home for the next few days until notified by the physician of the test results.  RTW 04/21/2020</t>
  </si>
  <si>
    <t>BPA was indirectly exposed to the COVID-19 by interacting with BPA during her tour of duty at the CPU, before she develop flu like symptoms and ordered to take the COVID-19 test.  BPA advised to self-monitor as per the COVID-19 Exposure-Risk-Decision Guidance for the next 14 days or until exposure is reevaluated. Employee Issued Weather and Safety Leave, Pending Doctors Instructions.  UDPATE RTW 04/21/2020</t>
  </si>
  <si>
    <t>LRS</t>
  </si>
  <si>
    <r>
      <t xml:space="preserve">Three agents who were assigned to the CPU, may have potentially exposed an HEB agent who commutes in the same vanpool. The HEB BPA was briefed on the U. S. Customs and Border Protection (CBP) COVID-19 Exposure-Risk-Decision Guidance.  HEB BPA is currently asymptomatic and will self-mointor. </t>
    </r>
    <r>
      <rPr>
        <b/>
        <sz val="12"/>
        <rFont val="Times New Roman"/>
        <family val="1"/>
      </rPr>
      <t>Employee Issued Weather and Safety Leave, Pending Doctors Instructions.</t>
    </r>
  </si>
  <si>
    <t>ROC</t>
  </si>
  <si>
    <t xml:space="preserve">OTD SBPA detailed to Rochester Station was recently diagnosed with an upper respiratory infection at an Urgent Care Facility.  No COVID test was taken due to lack of severe symptoms.  Urgent Care Facility physician suggested cannot return to work until 4/13/20 and then only if symptom free for 72 hrs.  OTD Detail Team Leader advised for OTD CoC awareness.   </t>
  </si>
  <si>
    <t>4/16/2020: Two BRF Agents working the SR-94 Checkpoint interacted with a motorist who requested EMS due to difficulty breathing. The motorist was taken to the hospital and her vehicle was left at the checkpoints commercial inspection area. Both Agents physically distanced themselves and wore the required PPE. At the end of their shift, both Agents placed their uniforms into plastic bags to be washed later, and cleaned their boots with bleach. On April 18, 2020, a relative of the motorist who left their vehicle at the checkpoint notified the Supervisor on shift that their relative tested positive for COVID-19. The Watch Commander on duty called both Agents to relay the information. The Agents were directed to self-quarantine and seek primary health provider guidance and testing for possible COVID-19 moderate exposure.  update  Agent is RTW 04/23/2020</t>
  </si>
  <si>
    <t>4/16/2020: Two BRF Agents working the SR-94 Checkpoint interacted with a motorist who requested EMS due to difficulty breathing. The motorist was taken to the hospital and her vehicle was left at the checkpoints commercial inspection area. Both Agents physically distanced themselves and wore the required PPE. At the end of their shift, both Agents placed their uniforms into plastic bags to be washed later, and cleaned their boots with bleach. On April 18, 2020, a relative of the motorist who left their vehicle at the checkpoint notified the Supervisor on shift that their relative tested positive for COVID-19. The Watch Commander on duty called both Agents to relay the information. The Agents were directed to self-quarantine and seek primary health provider guidance and testing for possible COVID-19 moderate exposure.  update agent is COVID negative and RTW 04/23/2020</t>
  </si>
  <si>
    <t>On 4/22/2020 a Del Rio Station (DRS) Border Patrol Agent (BPA) advised DRS Management that he and his wife were ordered to self-quarantine until her COVID 19-results are received.  The agent stated that his wife began to show flu like symptoms on the evening of 04/17/2020.  The spouse began to have a cough on 04/18/2020 and had a fever on 04/21/2020.  On the afternoon of 04/21/2020, she sought medical treatment for the cough and fever at a local medical clinic and she was tested for the flu, strep and COVID-19.  The agent did not show any signs of symptoms of the illness. UPDATE:  Agent will RTW on 04/26/2020</t>
  </si>
  <si>
    <t>FHT</t>
  </si>
  <si>
    <t>FHT has one emlpoyee (agent) who is self-quarantined; due to a family member who was exposed to a co-worker that tested positive.  UPDATE:  Agent RTW 04/22/2020</t>
  </si>
  <si>
    <t>MRT Agent self-quarantined due to traveling beyond 100 miles radius of EPT.  Used POV to travel to Florida.  UPDATE Agent RTW 04/23/2020</t>
  </si>
  <si>
    <t>Doctor ordered quarantined and to be tested for COVID-19. UPDATE Agent RTW 04/14/2020</t>
  </si>
  <si>
    <t>Doctor ordered quarantined and to be tested for COVID-19.  UPDATE Agent RTW 04/16/2020</t>
  </si>
  <si>
    <t>Dr. ordered 14-day quarantine.  Agent had exposure with a fellow agent whom a family member tested positive for the COVID-19. UPDATE  Agent RTW 04/19/2020</t>
  </si>
  <si>
    <t>Agent reported that his family physician has ordered him to quarantine at home after his wife tested positive for COVID-19 on 4/11/2020.  Agent advised that he is not symptomatic and previously tested negative for COVID-19.  Agent stated that he has been maintaining social distancing at home to reduce the potential for exposure.  He will provide a copy of the quarantine order which is effective on 4/11/2020 and he will be carried under Weather and Safety Leave.  (UPDATE:  04/23/2020)  BPA submitted the test result for himself and his wife.  His wife tested positive but he tested negative for COVID-19.  He also submitted a doctor's note releasing him to return to work on 4/22/20.  Submitted Dr. note releasing him to work on 4/22/20 (his assigned day off).  Thus, he is scheduled to return to work on 4/23/20.</t>
  </si>
  <si>
    <t>Doctor ordered quarantined and to be tested for COVID-19.  UPDATE:  Agent RTW 04/16/2020</t>
  </si>
  <si>
    <t xml:space="preserve">Agent went to a doctor for evaluation of his cough and shortness of breath. The doctor administered a COVID test and ordered the agent to quarantine for two days until the results are available. Results of the test were negative. The agent will return to work when feeling better. </t>
  </si>
  <si>
    <t>04/16/2020:  Agent's father has tested positive for COVID-19.  Father lives with Agent.  Agent last had close prolonged contact with father on 4/15.  Father has been sick for approximately one week.  Agent is not symptomatic but has been advised by doctor to self quarantine and self monitor until April 22 (7 Days from exposure)UPDATE  Agent is RTW 04/23/2020</t>
  </si>
  <si>
    <t>After it was determined that the subject from encounter 91 was an illegal alien, he was transported to the RGC Border Patro Station by SCSO.  Once at the station, it was determined that the subject was not tested for COVID-19 at the hospital, but he was given a perscription to get tested.  BPA 3 transported the subject back to Starr County Memorial Hospital to get tested for COVID-19 and was wearing ppe the entire time.  BPA 3 will be tested by UTRGV today, but return to work tonight.  UPDATE:  Alien tested negative 04/23</t>
  </si>
  <si>
    <t>DHF/IHF</t>
  </si>
  <si>
    <t>On 4/22/2020, A BRP BPA detailed to RGV IHF, reported to his WC that he was experiencing possible symptoms of COVID-19.  The BPA advised he was experiencing headaches, shortness of breath, and night sweats, but no fever at this time.  The BPA requested SL and contacted the UTRGV COVID-19 Testing Site and was approved to take a test.  The BPA believes that he was exposed through contact with a contracted cleaning crew member at IHF. UPDATE:  Agent tested negative.  RTW 04/24</t>
  </si>
  <si>
    <t>SBPA reported that he was ordered quarantined by his health provider on 04/17/2020 after he and his spouse became symptomatic and were tested for COVID-19.  Results are pending. SBPA was also tested for flu with negative results and tested positive for strep throat.  He will provide medical documentation and will be carried on SL.  The results of his COVID-19 test are pending. UPDATE  RTW 04/23/2020</t>
  </si>
  <si>
    <t>DRT/SIU</t>
  </si>
  <si>
    <t>On April 23, 2020, the employee reported developing additional symptoms overnight. Employee reported suffering from severe headache, body aches, and vomiting. Employee advised he contacted a San Antonio, Texas, COVID-19 testing center and conducted a telephonic medical screening questionnaire. Employee was advised by medical personnel that he met the COVID-19 testing criteria and was scheduled for testing at 1100 hours. Employee voluntarily self-quarantined, pending test results, which should be within 48 hours. UPDATE:  Agent is RTW 04/24/2020</t>
  </si>
  <si>
    <t>Agent's wife tested positive for COVID. Agent is asymptomatic right now but will be carried as a suspected case due to the ongoing, high-risk exposure. Agent was ordered quarantined for the duration of his wife's illness UPDATE Agent RTW 04/24/2020</t>
  </si>
  <si>
    <t>Agent went to a doctor to be evaluated for symptoms consistant with COVID. Doctor ordered a 14 day quarantine with instruction not to return to work until agent has been symptom-free for 72 hours. UPDATE:  Agent is RTW 04/24/2020</t>
  </si>
  <si>
    <t>Agent notified his supervisor he was ill with a dry cough and labored breathing. The agent sought a medical evaluation and was administered a COVID test. The nurse ordered the agent to quarantine while awaiting results. UPDATE  RTW 04/24/2020</t>
  </si>
  <si>
    <t>Agent began feeling ill on 4/18 and called in sick from work. Agent continued to feel unwell the next two days, called in sick and then sought a medical evaluation on 4/20. Agent was administered a COVID test and was ordered to quarantine while awaiting the results which would be in about 3 days. UPDATE  Agent RTW 04/24/2020</t>
  </si>
  <si>
    <t>On April 17, 2020, an employee began feeling flu like symptoms which included a fever, stomach problems, body aches, loss of energy, sweats and cold chills. The development of these symptoms led the employee to self-quarantine from his family from April 17, 2020, through April 18, 2020. On April 19, 2020, the employee notified his supervisor that he had been sick. At the direction of station management, in adherence to CBP guidance, the employee has been directed to conduct AWS until April 24, 2020. CBP COVID-19 Incident Tracking Number: 00006496. UPDATE Agent is RTW 04/24</t>
  </si>
  <si>
    <t>Agent has flu-like symptoms and sought a medical evaluation. Agent is getting a COVID test and is ordered quarantined while awaiting results.  UPDATE  RTW 04/25/2020</t>
  </si>
  <si>
    <t>Doctor ordered self quarantine with no travel. UPDATE  test negative will RTW 04/26/2020</t>
  </si>
  <si>
    <t>BOT</t>
  </si>
  <si>
    <t>On 04/08/2020, at 1500 hours, Border Patrol Agent advised PAIC telephonically that his wife was tested for COVID-19, after being Symptomatic. PAIC advised BPA  to self-monitor and self-isolate pending the results of his wife’s test.  On 04/10/2020, at 1030 hours, BPA advised that his wife had tested positive for COVID-19. BPA advised that he is Asymptomatic and is a presumed home exposure. PAIC classified this as a High Risk Exposure, advised BPA to home quarantine himself, and placed him on Weather and Safety Leave, beginning 04/13/2020. UPDATE:  Agent RTW 04/26/2020</t>
  </si>
  <si>
    <t xml:space="preserve">Employee is experiencing coughing and fever symptoms.  The employee visited the hospital.  The employee was screened upon arrival; however, the employee was not tested for COVID-19.  A physician ordered the employee to self-quarantine until March 29.  UPDATE 3/25/2020-Employee admitted to hospital with extreme fever and xray confirmed pneumonia. COVID-19 test administered 3/25 with results expected in 3-5 days.  Update 3/26 -Employee fever has broken but continues to return due to pneumonia. Employee still having shortness of breath. COVID-19 results still pending, expected in 2-4 days. COVID positive .  Released from the hospital on 03/29/2020.  RTW on April 13th.  </t>
  </si>
  <si>
    <t>SQ began 03/08/2020</t>
  </si>
  <si>
    <t>BPA travelled on a Carnival cruise ship from 3/5-3/8. He has been working since that date. Today, he received a letter stating that someone on the ship had tested positive for COVID-19. Unknown who the person was or whether BPA had contact with them. BPA went to hospital to be tested. BPA shows no symptoms and was instructed by the hospital to quarantine the remainder of the 14-day period.  ***UPDATE:  On 3/21/20 the BPA TESTED POSITIVE FOR CORONA VIRUS***  AGENT IS RTW.  CLEARED BY CBP MEDICAL</t>
  </si>
  <si>
    <t>3/5/20 -3/8/20</t>
  </si>
  <si>
    <t>Cruise</t>
  </si>
  <si>
    <t>A Supervisory Border Patrol Agent detailed to ERO flew back to Sector from New York City, NY on Delta Airlines at the conclusion of an enforcement operation.  SBPA was advised today that an individual he had direct cont with during that time has tested positive for COVID19.  SBPA self-quarantine for 14 days due to his direct contact.  The agent was tested for COVID19 on 3/30/2020.  UPDATE TESTED POSITIVE ON 04/01. UPDATE RTW 04/14/2020</t>
  </si>
  <si>
    <t>DL924</t>
  </si>
  <si>
    <t>On March 22, 2020 Agent contacted supervisor and advised that he had visited his primary care doctor because he has been feeling ill. Agent told supervisor that he was concern since he was exposed to an agent that tested positive for Covid 19 and wanted to verified he was not sick. He explained the symptoms and the situation to his Dr. and he was order quarantine Until March 30, for precautionary reason. He stated that he was tested for COVID 19 and was waiting on results.  On 3/26/2020, the Agent notified El Centro Station that he has tested positive for COVID19. UPDATE:  SQ continued until 04/19  RTW 04/20/2020</t>
  </si>
  <si>
    <t>3/16-18/20</t>
  </si>
  <si>
    <t>A Border Patrol Agent assigned to Indio Station received positive test results for COVID-19 on 04/02/2020.  Agent has mild congestion, but is otherwise asymptomatic.  The agent has been on leave since 3/14/2020 for wife’s birth of a child.  Agent has not been to any Border Patrol facilities or had contact with any Border Patrol personnel since 3/13/2020.  Agent has been directed by doctor to self-quarantine for 14 days from 3/31/2020.  Agent’s wife and new born have not been tested and are asymptomatic. UPDATE RTW 04/15/2020</t>
  </si>
  <si>
    <t>Laredo Sector Canine SBPA was directly exposed to COVID-19 through her Domestic Partner (DP). The DP was tested for COVID-19 on March 16, 2020, due to flu-like symptoms. From March 16, 2020 to March 22, 2020 Canine SBPA self-quarantined. On March 23, 2020 Canine SBPA returned to work and completed her tour-of-duty and returned home. On March 23, 2020 at 6:45 p.m., Canine SBPA notified LRT management that her DP was contacted by the local urgent care that her test returned positive. The Centers for Disease Control (CDC) directed the Canine SBPA to quarantine for 14 days. COVID positive</t>
  </si>
  <si>
    <t>SBPA notified me that his 18 year old daughter had tested positive for COVID-19.  SBPA currently resides with his daughter in San Antonio, Texas.  SBPA worked a day shift on today’s date when he received the confirmed notification from his daughter.  SBPA is currently asymptomatic and has authorized COT management to inform agents of his daughters positive test result.   SBPA instructed to secure his office, leave work as he is now considered to be a moderate risk exposure employee and self-quarantine / monitor for 14 days of exposure. UPDATE:  COVID POSITIVE 04/09  UPDATE  Agent RTW 04/20/2020</t>
  </si>
  <si>
    <t>03/23/2020 BPA from RGC ordered to self quarantine due to flu like symptoms.  BPA has  a viral illness and will was tested for COVID at a mobile testing site.  results pending.  COVID positive on 03/26.  Admitted to the hospital on 04/01.  In ICU but is stable. UPDATE 04/04 AGENTS transferred to Cornerstone Regional Hospital in stable condition.  04/06 Agent released from hospital. UPDATE Awaiting 2nd test.  Results due 04/22 UPDATE  Agent is still positive and SQ for an additional 14 days.   UPDATE:  Agent is RTW 04/23/2020</t>
  </si>
  <si>
    <t>SQ began 03/27/2053</t>
  </si>
  <si>
    <t>1 spouse confirmed positive for COVID-19; (1) MSS and (2) children have self quarantined; doctor has written prescription for COVID-19 testing for (1) MSS and (2) children - updates to follow ****Update:  Employee advises he and children were tested on 30MAR2020 and as of 31MAR2020 1400 hours MST still pending results.  COVID positive 04/06/2020.  UPDATE:  RELEASED TO FULL DUTY 04/21/2020</t>
  </si>
  <si>
    <t>SQ began 03/27/2057</t>
  </si>
  <si>
    <t>Employee's husband (also a BPA) was tested for COVID-19 after exhibiting symptoms of the virus. Both have been recommended by doctor to self-quarantine. COVID-19 test results for husband are pending. Agent tested positive on 03/22.  Agent and spouse under SQ and are doing fine. Agent is RTD.  SYMPTOM FREE</t>
  </si>
  <si>
    <t>SQ began 03/27/2059</t>
  </si>
  <si>
    <t>Agent returned to work from vacation in Las Angeles, CA on 03/18. Agent became will while at work on 3/19 and was granted sick leave. On 3/19 agent was tested for influenza A/B, both negative. Agent was tested for COVID on 03/19 and received a positive test result on 03/23. 9 other agents that work with infected agent were quarantined.  AGENT IS RTW</t>
  </si>
  <si>
    <t>SQ began 03/27/2084</t>
  </si>
  <si>
    <t>Agent began feeling ill on 3/26 and sought a medical evaluation. The doctor ordered the agent to self-quarantine for 14 days. The doctor advised the agent to seek a drive-through COVID testing sight in order to get a test. Test results are positive for COVID. Agent remains in quarantine and is no longer feverish but still has a cough. Agent will need to be cleared by the CBP Medical Team prior to returning to work. UPDATE Agent is RTW 04/20/2020</t>
  </si>
  <si>
    <t>Agent is currently on Military orders assigned to the New York Air National Guard in Brooklyn, NY. Agent stated he has tested positive for COVID. Agent has been deployed on orders since January 5, 2020 and has not exposed any other TCA agent or station. Agent is quarantined in the Brooklyn Veteran's Administration Medical Center in Fort Hamilton, New York. Update 4/6: agent was released from hospital and is recovering at home. agent says he is feeling better.   UPDATE: Agent RTW on 04/22/2020 but has developed pnuemonia.  Will remove from COVID tracking.</t>
  </si>
  <si>
    <t>An Indio Watch Commander felt ill with mild symptoms and called the Pandemic Hotline.  It was recommended that he self-evaluate for 72 hours.  He is scheduled to be tested for COVID19 on April 22nd.  UPDATE  waiting on spouse covid results.  UPDATE  RTW 04/26/2020</t>
  </si>
  <si>
    <t>BPA notified LZT that he was filling ill and was going to see the doctor and stated that he been tested for COVID-19.  His primary complaint was shortness of breath and chest pain and the doctor had ordered chest x-rays and the Corona Virus test. BPA provided a medical excuse ordering him off work without restrictions but to be “Self Quarantined for 14 days” pending test results.  Weather and Safety Leave granted pending the results of his COVID-19 test results.</t>
  </si>
  <si>
    <t>BPA was indirectly exposed to the LZT agent by interacting with him during his tour of duty, before he develop flu like symptoms and ordered to take the COVID-19 test.  BPA advised to self-monitor as per the COVID-19 Exposure-Risk-Decision Guidance for the next 14 days or until exposure is reevaluated. Employee Issued Weather and Safety Leave.</t>
  </si>
  <si>
    <t>FRR</t>
  </si>
  <si>
    <r>
      <t>BPA reported his wife was hospitalized overnight and been tested for COVID-19. BPA advised to self-monitor as per the COVID-19 Exposure-Risk-Decision Guidance for the next 14 days or until exposure is reevaluated.</t>
    </r>
    <r>
      <rPr>
        <b/>
        <sz val="12"/>
        <rFont val="Times New Roman"/>
        <family val="1"/>
      </rPr>
      <t xml:space="preserve"> Employee Issued Weather and Safety Leave, Pending test results.</t>
    </r>
  </si>
  <si>
    <r>
      <t xml:space="preserve">BPA indirectly exposed to the COVID-19 by interacting with another BPA during his tour of duty at the CPU. A BPA reported his wife was hospitalized overnight and been tested for COVID-19. BPA advised to self-monitor as per the COVID-19 Exposure-Risk-Decision Guidance for the next 14 days or until exposure is reevaluated on affected employee. </t>
    </r>
    <r>
      <rPr>
        <b/>
        <sz val="12"/>
        <color rgb="FF000000"/>
        <rFont val="Times New Roman"/>
        <family val="1"/>
      </rPr>
      <t>Employee on working status pending test results of the affected agent</t>
    </r>
  </si>
  <si>
    <r>
      <t xml:space="preserve">BPA reported his wife ordered tested for COVID-19 after being ill for about a week. BPA advised by doctor that the whole family quarantined, pending results of the test. </t>
    </r>
    <r>
      <rPr>
        <b/>
        <sz val="12"/>
        <color rgb="FF000000"/>
        <rFont val="Times New Roman"/>
        <family val="1"/>
      </rPr>
      <t>Agent granted Weather and Safety Leave pending the results of his wife’s COVID-19 test results.</t>
    </r>
  </si>
  <si>
    <r>
      <t xml:space="preserve">BPA was indirectly exposed to the LZT agent by interacting with him during his tour of duty, before he develop flu like symptoms and ordered to take the COVID-19 test.  BPA advised to self-monitor as per the COVID-19 Exposure-Risk-Decision Guidance for the next 14 days or until exposure is reevaluated. </t>
    </r>
    <r>
      <rPr>
        <b/>
        <sz val="12"/>
        <rFont val="Times New Roman"/>
        <family val="1"/>
      </rPr>
      <t>Employee Issued Weather and Safety Leave</t>
    </r>
    <r>
      <rPr>
        <sz val="12"/>
        <rFont val="Times New Roman"/>
        <family val="1"/>
      </rPr>
      <t>.</t>
    </r>
  </si>
  <si>
    <r>
      <t xml:space="preserve">BPA was indirectly exposed to the LZT agent by interacting with him during his tour of duty, before he develop flu like symptoms and ordered to take the COVID-19 test.  BPA advised to self-monitor as per the COVID-19 Exposure-Risk-Decision Guidance for the next 14 days or until exposure is reevaluated. </t>
    </r>
    <r>
      <rPr>
        <b/>
        <sz val="12"/>
        <rFont val="Times New Roman"/>
        <family val="1"/>
      </rPr>
      <t>Employee Issued Weather and Safety Leave.</t>
    </r>
  </si>
  <si>
    <t>OTD Trainee assigned to BUN HQ reports that he has been in contact with two individuals that currently have COVID symptoms.  Div. Chief (supervisor) has ordered him to stay home and self-quarantine for 14 days or until cleared by a medical professional.  ***Trainee spoke with his family doctor and the doctor suggested he self-quarantine at home for 14 days.*** UPDATE:  cleared to RTW 04/26/2020</t>
  </si>
  <si>
    <t>BPA is pending COVID-19 test results. Dr. has determined him to be symptomatic. Dr has ordered him to quarintine himself for 14 days. UPDATE  RTW 04/27/2020</t>
  </si>
  <si>
    <t>Employee accompanied son to counseling appointment and seven employees from this clinic have tested positive for COVID 19.  Phyisican has prescribed COVID-19 testing for the employee and son, scheduled  on 4/22/20.  Neither the employee nor his son have displayed symptoms.  Employee will be tested. UPDATE:  Employee RTW 04/26/2020</t>
  </si>
  <si>
    <t>BPA suffered from flu-like symptoms and subsequenlty ordered to quarantine by doctor for 72 hours after symptoms resolve or for 14 days whichever came first.  BPA was not tested for COVID-19. UPDATE.  RTW 04/27/2020</t>
  </si>
  <si>
    <t>On 4/18, agent was on shift but went home on SL, suffering from a slight fever and body discomfort.  CAX on-site medical personnel indicate Agent had a mild fever, influenza test was administered and was negative.  Agent contacted a physician and was excused from work for three (3) days but to self-quarantine for at least seven (7) days due to COVID-19 concerns.  Agent does not recall any direct contact or exposures to symptomatic employees or other persons.   Agent is requesting Emergency Paid Sick Leave under the Families First Coronavirus Response Act (FFCRA) through the station chain of command.  Per the doctor’s instructions, the employee would not get tested unless hospitalized.  It is unknown at this time if the employee is pursuing a COVID-19 test through another medical facility.  UPDATE  COVID negative. 04/27/2020</t>
  </si>
  <si>
    <t>BPA 2-8 work with BPA 1 (mentioned above) and have a medium risk of exposure, but were instructed by station management to self quarantine.  MCS will generate an SIR and submit through the RGV OPCEN. RTW 04/27/2020</t>
  </si>
  <si>
    <t>BPA 2-8 work with BPA 1 (mentioned above) and have a medium risk of exposure, but were instructed by station management to self quarantine.  MCS will generate an SIR and submit through the RGV OPCEN.UPDATE  RTW 04/27/2020</t>
  </si>
  <si>
    <t>Niagara Falls Station BPA became ill yesterday and was seen by an ER doctor.  He was tested for COVID, but results will not be ready for a few days.  He has been ordered to self-isolate for 3 days and to contact his physician for more instructions when the results of his test are ready.  RTW 04/28/2020</t>
  </si>
  <si>
    <t>Employee flew back from Cancun, MX to Houston, TX on 3/14/20 and began to feel ill on 3/16/20.  On 3/18/20 visited doctor and was tested for the flu and strep which were both negative. Doctor prescribed medication. On 3/24/20 the employee advised station of illness. Test for Covid-19 was completed on 03/25/20 and results should be available 3/28/20.  Doctor placed agent on quarantine until the COVID-19 test results are available.  Placed on sick leave.  No known contact with positive COVID-19 . subject.. AGENT TESTES POSITIVE ON 04/01.  Additional 14 SQ recommended UPATE:  Tested again on 04/22/2020.  RTW 04/28/2020</t>
  </si>
  <si>
    <t>BKB</t>
  </si>
  <si>
    <t>Burke Station BP Agent's child had a virtual doctor's visit, child is sick which the doctor labeled possible COVID but the doctor is not going to test the child. The doctor quarantined the family. UPDATE RTW 04/28/2020</t>
  </si>
  <si>
    <t>On 4/23, BPA 1 contacted the MCS TOC and advised his wife ( active respiratory therapist) tested positive for COVID-19 and was advised by his doctor to self quarantine.  The doctor also told BPA 1 to get tested.  BPA 1 got tested and his wife re-tested at UTRGV on 4/23, and the results should be available between 4/26-4/29.  BPA 1 and his wife are currently asymptomatic. UPDATE RTW 04/28/2020</t>
  </si>
  <si>
    <t>BPA 2-8 work with BPA 1 (mentioned above) and have a medium risk of exposure, but were instructed by station management to self quarantine.  MCS will generate an SIR and submit through the RGV OPCEN.</t>
  </si>
  <si>
    <t>BPA 9 used the MCS gym which was also used by BPA 1 from line 91. BPA was instructed by station management to self quarantine.</t>
  </si>
  <si>
    <t>BPA 10 used the MCS gym which was also used by BPA 1 from line 91. BPA was instructed by station management to self quarantine.</t>
  </si>
  <si>
    <t>BPA 11 works closely with BPA 1 from line 91. BPA 11 was instructed by station management to self quarantine.</t>
  </si>
  <si>
    <t>On 4/24, BPA 1 met SCSO at the Starr County Memorial Hospital to conduct an immigration inspection on a subject that the deputy had in custody for a suspected DUI.  BPA 1 did not have PPE on when entering the hospital or while conducting the immigration inspection, but placed ppe on after hospital staff notified him that the subject needed a COVID-19 test due to a fever and cough.  BPA 1 will be tested by UTRGV today, but return to work tonight.  The alien's rapid COVID-19 test returned negative and all 3 BPA's tests were cancelled. The BPA reached out to his own doctor and his doctor placed him on quarantine for 3-4 days and tested the BPA for COVID-19. The agent will take sick leave until the results come back. The BPA was added back to the tracker due to his doctor's orders.</t>
  </si>
  <si>
    <t>An SBPA's wife, who is a SPS at FLF, was transported to the hospital via ambulance for flu-like symptoms on 4/24/2020.  She was tested for COVID-19 and doctors advised her to self quarantine for 7 days or until her test results return.  Due to the SBPA being at high risk for exposure, he will also quarantine until his wifes results return.  RTW 04/28/2020</t>
  </si>
  <si>
    <t>On 4/24, and SPS stationed in FLF was transported via ambulance to the hospital for flu-like symptoms.  While at the hospital, she was tested for COVID-19.  Doctors advised the SPS to quarantine for 7 days or until the test returns.  RTW 04/28/2020</t>
  </si>
  <si>
    <t>Two additional BPA's were in contact with SPS and will be self isolated pending SPS's test results. RTW 04/28/2020</t>
  </si>
  <si>
    <t xml:space="preserve"> Two additional BPA's were in contact with SPS and will be self isolated pending SPS's test results. RTW 04/28/2020</t>
  </si>
  <si>
    <t>BPA reported his wife ordered tested for COVID-19 after being ill for about a week. BPA advised by doctor that the whole family quarantined, pending results of the test. Agent granted Weather and Safety Leave pending the results of his wife’s COVID-19 test results. UPDATE RTW 04/28/2020</t>
  </si>
  <si>
    <t>Agent began feeling ill on 4/10 and sought a medical evaluation. Agent was administered a COVID test with the results being negative. Agent returened home and  still felt ill four days later. Agent visitied his doctro again was orded to quarantine until 4/28 due to his illness and vounerability. UPDATE  RTW 04/28/2020</t>
  </si>
  <si>
    <t>A CHU BPA informed SBPAs that a coworker at his worksite (PROS) has been exposed to COVID-19 by close and recent contact with his father who has tested positive for COVID-19. The exposed employee has not been tested as of yet - pending more on testing. The exposed employee is not showing any symptoms. The CHU BPA will take time off for a seven day period. Updates from the two employees will be used to determine course of action past seven days.  UPDATE  RTW 04/28/2020</t>
  </si>
  <si>
    <t>04/27: SIU agent forward deployed to CHU-mids felt ill and went to urgent care on 04/26.  Agent's symptoms required a test and results will be available in 2 to 3 days.  BPA has not been told to quarantine.  UPDATE RTW 04/28/2020</t>
  </si>
  <si>
    <t>04/27:  SBPA went to the Tri-City Medical Center in Oceanside after suffering from shortness of breath over the course of several hours. SBPA does not have a fever or flu like symptoms. However, concerns were raised by the medical staff due to SBPA employment as a law enforcement officer and due to fact that he is a diabetic. For the previous mentioned reasons SBPA was tested for COVID-19. Medical staff advised him that while they would attempt to expedite the results, it may take up to 5 days. SBPA was instructed to self-quarantine until he received the results of his test.   UPDATE RTW 04/28/2020</t>
  </si>
  <si>
    <t>Niagara Falls Station BPA showing symptoms.  Verbally told by his doctor to stay out of work until he can receive a COVID test.  Medical documentation pending. UPDATE RTW 04/29/2020</t>
  </si>
  <si>
    <t>Dr. ordered 14-day quarantine.  Agent lives with a family member who has a co-worker who tested positive for the COVID-19. UPDATE RTW 04/29/2020</t>
  </si>
  <si>
    <t>On 4/29/2020, at approximately 0000 hrs., A Border Patrol Agent assigned to YST (MID shift)  reported he was tested for COVID-19 due to him feeling ill.  He went to a local doctor and the doctor ordered the test for precautionary measures.  He is showing symptoms of a cold.  Test results are pending. Update 5/2/2020: Test results for COVID19 WERE NEGATIVE.</t>
  </si>
  <si>
    <t>CTX BPA took son to get tested for flu and strep which came back negative.  Childs Doctor recommended agent and family self-quarantine and get tested for COVID-19.  BPA was placed on Weather and Safety Admin Leave.  Agent will be tested on 4/30/20, pending test results.</t>
  </si>
  <si>
    <t>EAS</t>
  </si>
  <si>
    <t>Enforcement Analysis Specialist (EAS) assigned to the El Centro Sector Intelligence Unit (ELC SIU) reported a possible COVID-19 exposure.  The EAS stated that his elderly mother, who resides with him, began experiencing a fever and went to get tested for COVID-19.  The results are still pending, but should be returned within two days.  The EAS requested and was granted Annual Leave for the remainder of the day and 05/01/2020, pending the results of his mother’s COVID-19 test (self-quarantine, not ordered by a medical professional).  The EAS is not showing any COVID-19 symptoms and has not been tested.  Update to follow.</t>
  </si>
  <si>
    <t xml:space="preserve">On April 30, 2020, an RGC Agent notified RGC management that his wife is experiecning flu like symptoms and was tested forr COVID-19. The agent was directed to self-isolate pending his wifes test results. On May 1, 2020, agent's wife's results for the COVID-19 test were negative. Agent will return to work. </t>
  </si>
  <si>
    <t>***Primary Agent for following 36 employees*** An LRS agent( #199) reported that his child might have the Coronavirus disease (COVID-19) and is displaying symptoms. The child was taken to a doctor and tested, after which the doctor recommended the agent and his family be tested and placed under quarentine until the test results come back.  The agent stated that he is currently not showing any symptoms of COVID-19.</t>
  </si>
  <si>
    <t xml:space="preserve">***Primary Agent for following 14 employees*** An LRT SOS reported that his daughter might have the Coronavirus  (COVID-19) and has been displaying symptoms since 4/24/2020. The child was taken to have a COVID-19 test. The SOS stated that he is currently not showing any symptoms of COVID-19 but is taking WSL until the results of his daughter's test are revealed.  </t>
  </si>
  <si>
    <t>Special Operations Supervisor (SOS) informed his Supervisor that his wife told him today she may have recently been exposed to the COVID-19 virus.  His wife is a manager at an apartment complex in Yuma, AZ.  One of her maintenance personnel recently tested for COVID-19, and received positive results on Monday, April 20, 2020.  His wife’s last contact with the employee was also on Monday the 20th.  SOS nor his wife or children have experienced any COVID-19 symptoms thus far.  SOS did report to work all this week, except for today.   Wife contacted her Doctor today regarding testing, and and he advised that since it’s already been ten days without symptoms, she would not need to be tested.  SOS will self-quarantine at his assigned Alternate Work Location for at least four more days.</t>
  </si>
  <si>
    <t>Agent was ordered by a doctor to self quarantine due to his ill child. The agent's child was tested for COVID on 4/29. The doctor ordered all live-in family members to quarantine while awaiting results.</t>
  </si>
  <si>
    <t>Agent is roommate to the agent associated with encounter 98 and is also quarantined while awaiting results of this roommates child's test.</t>
  </si>
  <si>
    <t>Today, employee began to experience symptoms of COVID-19 except fever.  Employee scheduled a video appointment with their doctor.  Doctor ordered employee to stay home and to be tested for COVID-19 tomorrow morning (5/1/2020).  Doctor expects a 24 to 48 hour turnaround for test results.  Employee has not had any contact with other employees nor does the employee recall coming into contact with any symptomatic person.</t>
  </si>
  <si>
    <t>FOD</t>
  </si>
  <si>
    <t>Agent who is detailed to the FOD and assigned to PDT was feeling sick and  sought medical attention.  His doctor recommended a COVID-19 Test.  The BPA requested sick leave and his test results should be in 5/1/20. Update 5/2/2020   Agent's test results were negative for Covid-19.  Agent will be returning to work.</t>
  </si>
  <si>
    <t>Agent under doctor ordered quarantine due to wife’s exposure to a person that tested positive. (UPDATE 05/03/2020) Agent remains self-quarantined, did not test.</t>
  </si>
  <si>
    <t xml:space="preserve">On April 28, 2020, a BPA reported having shortness of breath and a fever of 100 degrees. On May 1, 2020, BPA was tested for COVID-19 and is self-quarantined pending the results. </t>
  </si>
  <si>
    <t>Employee</t>
  </si>
  <si>
    <t xml:space="preserve">5/1: SBT SBPA began experiencing flu like symptoms and sought COVID testing through her primary care physician.  Test results are expected to return in 3-5 days.  SBPA is unable to confirm if she was exposed to confirmed COVID case, therefore, is classified as no known risk but is symptomatic.  SBPA was on light duty and was performing her duties at an alternate work site.  No SIR required at this time unless employee receives positive test.  COVID Incident Tracker and Employee Exposure Tracker have been completed. </t>
  </si>
  <si>
    <t>An Agent's brother-in-law tested positive on 4/30 for COVID 19.  The Agent had contact with him on 4/26.  The Agent is self-monitoring and is scheduled to be tested on 5/2/2020.</t>
  </si>
  <si>
    <t>Primary agent #271: Employee directly exposed to virus due to wife exhibiting possible symptoms of the COVID-19 and taken to the doctor. Doctor ordered a COVID-19 test for his wife, but be administered on 05/04/2020. Employee and wife ordered to self-quarantine. Employee on WSL for 14 days.</t>
  </si>
  <si>
    <t xml:space="preserve">***Primary Agent for following 9 employees*** FRR employee (#260) reported direct contact with a driver who tested positive as per Laredo Health Dept. records from 3/20/2020. The BPA stated that he is currently not showing any symptoms of COVID-19. Risk assessment of the employee considered low as all were wearing a facemask. BPA will self-monitored.  </t>
  </si>
  <si>
    <t>Employee indirectly exposed to the COVID-19 after FRR secondary Inspection. Primary Event #260.</t>
  </si>
  <si>
    <t>(4/30) BPA visited his family physician after having a slight fever, vomiting, and mild shortness of breath. Family physician does not believe BPA to have COVID-19 but due to his status as a law enforcement officer / first responder BPA was tested for COVID-19 and given a chest x-ray. BPA’s physician instructed him to self-quarantine until the results of his test return. Results of BPA’s test are expected to be available Monday, May 4th.</t>
  </si>
  <si>
    <t>Employee indirectly exposed to the COVID-19 after LRS agent's family quarantined, pending results of the test. Primary Event # 199.</t>
  </si>
  <si>
    <t>Primary agent #270: Employee directly exposed to virus due to wife exhibiting possible symptoms of the COVID-19 and taken to the doctor. Doctor ordered a COVID-19 test for his wife, but be administered on 05/04/2020. Employee and wife ordered to self-quarantine. Employee on FFCRA for 14 days.</t>
  </si>
  <si>
    <t>Employee directly exposed to virus from BPA exhibiting Flu-like symptoms. Doctor ordered a COVID-19 test for him and administered on 05/01/2020. Employee ordered to self-quarantine pending test results. Employee on WSL for 14 days. Primary event #271</t>
  </si>
  <si>
    <t>Employee directly exposed to virus from BPA exhibiting Flu-like symptoms. Doctor ordered a COVID-19 test for him and administered on 05/01/2020. Employee advised to self-monitor pending testtresults. Primary event #271</t>
  </si>
  <si>
    <t>FRR Detailer</t>
  </si>
  <si>
    <t>Primary Employee #292; Employee exhibiting Flu-like symptoms. Doctor ordered a COVID-19 test for him and administered on 05/01/2020. Employee ordered to self-quarantine pending test results. Employee on FFCRA for 5 days until he gets his results back.</t>
  </si>
  <si>
    <t>Employee indirectly exposed to employee exhibiting Flu-like symptoms while on tour of duty.  Employee ordered to self-quarantine pending test results of affected employee. Employee on WSL for 10 days until primary  gets his results back.  Primary Event #292;</t>
  </si>
  <si>
    <t>On May 2, 2020, at approximately 2030 hours, RGC BPA-I contacted RGC Management stating he was exhibiting symptoms of strep throat and sought medical attention. Doctor referred and tested RGC BPA-I for COVID-19 after he tested negative for strep throat. RGC BPA-I was directed to stay at home and will be placed on Admin Leave. COVID-19 Test results are still pending.</t>
  </si>
  <si>
    <t>On April 30, 2020, FTB Agent 1 advised his wife who is employed at a Brownsville Hospital had been exposed to a positive COVID-19 person.  The family was placed in self isolation pending wife's tests results. Agent 1 was on his days off.  On 5/3, Agent 1 advised his wife's test results came back positive.  Agent 1 will continue in self isolation and will be getting tested.  BPA received his COVID-19 test on 5/4/2020 and is pending his results.  On May 6, 2020, The agent notified management that he tested negative for COVID-19.  The agent advised his daughter was also tested and is pending results.  The family will remain in self-isolation. 5/13 Agent's wife was released from quarantine and the Agent will be evaluated on 5/14/20 for  quarantine release. On May 15, 2020, the BPA advised that he is still asymptomatic and is pending clearance to return to work from the county health department.</t>
  </si>
  <si>
    <t>On April 30, 2020  BPA was notified that his riverine partner, who he has been working with for the last few weeks was exposed to COVID-19, due to wife exposure with patient.  Agent was on his days off. 5/3/2020 Agent was notified his partner's wife test results came back positive and was instructed to self isolate.  Agent will be making arrangements to get tested.</t>
  </si>
  <si>
    <t>1 agent self-quarantined due to being symptomatic for COVID-19.  COVID-19 test results pending.
(Update: 5/2/2020) Agent is feeling better and longer being symptomatic.  He is requesting to return to duty.  Due to still pending COVID-19 test results, the agent was ordered by management to quarantine until test results are known.</t>
  </si>
  <si>
    <t>BPA was tested for COVID-19 and is awaiting results.  (UPDATE 05/03/2020) Test results returned NEGATIVE.  BPA returned to work on 04/26/2020.</t>
  </si>
  <si>
    <t>BRA</t>
  </si>
  <si>
    <t>On 3/19/20, Agent stated that he was possibly exposed to the COVID-19 virus after processing a UAC Mex at Del Rio Station.  Agent stated that the subject was coughing and had a fever two days prior to being apprehended.  A BRA SBPA entered the possible exposure into the Incident Tracking Tool.  After making contact with Del Rio Station, a DRS WC stated that the subject did no exhibit any symptoms or have a fever at the time of apprehension. Subject was was re-evaluated this morning and still does not exhibit any COVID-19 symptoms. Subject will be granted a voluntary return to Mexico today.  CASE CLOSED on 03/20/2020.</t>
  </si>
  <si>
    <t>INITIAL SITUATION: 
On 05/01/2020 at approximately 0943 hours, blue Dodge Pickup truck drove up to primary inspection at the Uvalde (T-911) checkpoint. The driver, freely admitted to being a citizen of Mexico and in the United States illegally.  The passenger, freely admitted to being a citizen of Honduras and in the United States illegally. Both subjects stated that they did not have any documents to enter or remain in the United States. Both subjects were placed under arrest and taken into the processing area for questioning after being read their Miranda rights.  The subjects then notified the Agents and Supervisor that they had recently had a baby in Austin, TX and had been tested for Coronavirus. They showed the agents a picture of medical documentation to the agents on their phones that they had both tested positive on 04/15/2020 and had been given prescriptions from APH-Covid-19 Public Testing in Austin, TX.  Three (3) agents quaratined and pending test results.</t>
  </si>
  <si>
    <t>(4/6) BPA requested and was granted SL after seeking medical attention earlier today. BPA felt flu like symptoms starting two days ago (DOD’s). BPA’s family physician was able to see him this morning and advised him that he did not think he was positive for COVID-19 based upon his current symptoms and more than likely experiencing the common flu. As a precautionary measure the physician agreed to test BPA for COVID-19, results expected to return within 5 days. Physician recommended BPA rest at home for the remainder of the week. BPA does not believe he has been exposed to anyone with COVID-19. (4/7) BPA just notified us that his wife, who developed flu like symptoms a few days before his symptoms developed, was tested for COVID-19 on (4/2) as a precautionary measure. Based on her symptoms at the time, the family physician did not believe she had COVID-19 and it was the common flu. BPA wife’s test results just returned today, positive for COVID-19. BPA is requesting weather and safety leave to care for his wife while he remains at home on doctor’s orders waiting for his test results to return. (4/16) BPA’s test results for COVID-19 returned back with negative. BPA’s physician requested a retest due to BPA’s wife and two teenaged children all testing positive for COVID-19. (4/20) BPA’s retest for COVID-19 returned once again with negative results. Although BPA is on an upward trend of recovery from his illness , BPA advised he still does not feel well enough to return to work. BPA’s physician advised him to remain away from his workplace for the time being and may retest him yet again for COVID-19 later on in the week. (05/03) Please be advised that BPA is no longer staying at home to care for his family. All family members have been cleared to return to work by their physician.  BPA returned to work today.</t>
  </si>
  <si>
    <t>Employee's wife is showing symptoms and was tested for COVID 19 on May 3rd.  Employee with no symtoms was ordered to Self Quarantine until test results of wife. UPDATE spouse tested negative</t>
  </si>
  <si>
    <t>On 5/3, riverine BPA 3 requested to get tested as a precautionary measure.</t>
  </si>
  <si>
    <t>On 5/3, riverine BPA 4 requested to get tested as a precautionary measure.</t>
  </si>
  <si>
    <r>
      <t xml:space="preserve">On 5/4, a BPA notified his WC that he and his wife had been tested for COVID-19.  The BPA's wife went to the doctor due to having a cough, shortness of breath, and a fever.  The BPA is asymptomatic, but was advised by his family doctor that both he and his wife needed to get tested. BPA was tested 4/28/2020 and is still pending his test results. </t>
    </r>
    <r>
      <rPr>
        <sz val="11"/>
        <color rgb="FF000000"/>
        <rFont val="Calibri"/>
        <family val="2"/>
      </rPr>
      <t xml:space="preserve">On 5/8/2020, the BPA notified FLF management that his wife is being treated for pneumonia and will be tested again for COVID-19. The BPA is still pending his results. The entire family will be place on 14 day quarantines. 5/11/20 BPA advised two out of the three tests given to his wife have returned negative.  BPA still pending his results.5/11/20 Agent advised both his and his wife's COVID-19 came back negative.  Agent will return to his scheduled worked day after training.  </t>
    </r>
  </si>
  <si>
    <t xml:space="preserve">05/04/2020:  BPA-I’s two sons work for the Las Cruces Fire Dept.  They both tested positive for COVID-19.  BPA-I visited with them in Las Cruces last weekend prior to their test results.  BPA-I tested and is now awaiting for the test results.  Doctor recommends self-quarantine until his results come in. </t>
  </si>
  <si>
    <t>An Mission Support Specialist has three family members who have tested positive for COVID-19.  The MSS last had contact on 4/28 and she is symptomatic.  The MSS  and her husband are scheduled to be tested for COVID 19.  On 5/5/2020, the MSS received POSITIVE TEST Results for COVID19.  The MSS is scheduling an interview to be scheduled with the County Health Department to be reevaluated.  On May 21/2020, the MSS was cleared by the Imperial County Health Department and her supervisor to return to duty.</t>
  </si>
  <si>
    <t>An Agent was assigned to the CPC while a detainee, who later tested positive for COVID19, was present.  The Agent is symptomatic and will be tested for COVID-19.  He is quarantined until the results are known.</t>
  </si>
  <si>
    <t>Agent developed symptoms and sought a medical evaluation. Doctor ordered a COVID test and ordered agent quarantined until symptom free for 72 hours.</t>
  </si>
  <si>
    <t xml:space="preserve">Agent's uncle passed away from COVID complications. The agent and his mother are the only two able to clean out his uncle's residence where his uncle was sick before going to the hospital. Due to this exposure, the agent's supervisor ordered the agent to quarantine for 14 days and to self monitor. </t>
  </si>
  <si>
    <t>Primary Employee #307; Employee exhibiting Flu-like symptoms. Doctor advised it might be a viral infection and ordered to self-quarantine pending test results of COVID-19. Employee on FFCRA for 4 days until he gets his results back.</t>
  </si>
  <si>
    <t>Secondary Employee #307; Employee exhibiting Flu-like symptoms. Doctor advised it might be a viral infection and ordered to self-quarantine pending test results of COVID-19. Employee on FFCRA for 4 days until he gets his results back.</t>
  </si>
  <si>
    <t>PENDING</t>
  </si>
  <si>
    <r>
      <t xml:space="preserve">Employee directly exposed to virus from Freer PD Officer who tested positive for COVID-19.  Possibility test was false positive.  Officer re-tested.  Employee advised to self-monitor pending test results. </t>
    </r>
    <r>
      <rPr>
        <b/>
        <sz val="12"/>
        <color rgb="FF000000"/>
        <rFont val="Times New Roman"/>
        <family val="1"/>
      </rPr>
      <t>Primary event #312</t>
    </r>
  </si>
  <si>
    <t>On May 5th, at approximately 12:43 a.m.  KIN BPA called the Kingsville Station to advise he was pending results from a COVID-19 test administered on May 4, 2020.  KIN BPA decided to get tested because he had been sick since May 3rd and had been off work on Sick Leave. KIN BPA was tested at the Richard Borchardt Fairgrounds, a drive-through testing center administered by the Texas Military Department.  KIN BPA is scheduled to receive his results by Friday 5/8/2020.  KIN management ordered BPA to be quarantined pending test results. On May 9, 2020, BPA advised KIN management that his COVID-19 test result was negative and he will return to work on his next scheduled shift.</t>
  </si>
  <si>
    <t>TCN</t>
  </si>
  <si>
    <t>BPA became aware that his wife had contact with COVID-19 positive subject on 5/03/2020. BPA was scheduled to work on 5/4/2020. He contacted doctor and was ordered to self quarantine for 14 days starting 5/4/2020. (Update 05/19/2020 - Agent has returned to full-duty as of 05/18/2020.)</t>
  </si>
  <si>
    <t>Agent's mother, whom she lives with, tested Positive for COVID-19 on May 5, 2020.  The mother is currently hospitalized, agents 9 year old daughter is showing symptoms and will be taken to the doctor for evaluation. Agent is currently not showing any symptoms.  Mother's doctor advised for agent to self-quarantine. The Agent was testing for COVID 19 and awaiting results.  On 5/6/2020 the Agent received a POSITIVE TEST Result for COVID19.  On May 12th, the daughter also tested positive for COVID 19.  The Imperial County Health Department has extended the quarantine for the entire household.  On May 12th, the Agent's daughter tested positive for COVID19.  The Imperial County Health Department extended the quarantine for the household.  On May 20, 2020, the Agent was cleared for dull duty from the Imperial County Health Department and Station Management.  As a precautionary measure, she opted to remain on leave until 5/26.</t>
  </si>
  <si>
    <t>A Supervisor assigned to the Foreign Operations Branch returned from El Salvador on 4/30/2020 and was instructed to quarantine for 14 days by a CBP Officer.  The agent is asymptomatic.  The SBPA completed his quarantine and is asymptomatic.  He is cleared for duty as of 5/15/2020.</t>
  </si>
  <si>
    <t xml:space="preserve">On May 5, 2020, at approximately 1430 hours, Eagle Pass South (EGS) Watch Commander (WC) advised that he was tested for COVID-19.  The Dr. has ordered him to quarantine pending his test results.  The test results will be available in approximately 4-5 days.  Prior to his testing the WC had been ill for several days and was on Sick Leave.  Due to his lack of improvement he was ordered tested by his Doctor. </t>
  </si>
  <si>
    <r>
      <t xml:space="preserve">Employee directly exposed to virus from BPA exhibiting Flu-like symptoms. Employee advised to self-monitor pending testtresults from </t>
    </r>
    <r>
      <rPr>
        <b/>
        <sz val="12"/>
        <color rgb="FF000000"/>
        <rFont val="Times New Roman"/>
        <family val="1"/>
      </rPr>
      <t>Primary event #271</t>
    </r>
  </si>
  <si>
    <t>On May 4, 2020, at approximately 10:00pm, the El Cajon Station received word that an agent had a high contact exposure to an asymptomatic individual who tested positive for COVID-19.  The individual that tested positive for COVID-19 is a nurse at Avocado Post-Acute Care Clinic in El Cajon, CA. The agent was in close contact indoors with the individual all day on May, 2, 2020.  The agent last worked on May 4, 2020 and was directed to self-quarantine for 14 days.  The agent is not exhibiting any symptoms associated with COVID-19.  The agent was advised to keep the station informed of any change in status.  The agent has not been hospitalized or received medical care. On May 8, 2020 at approximately 7:02pm, Agent's COVID-19 test results returned negative.  Agent is tentatively scheduled to return to duty on May 12th, following his days off pending condition at that time. Updates to follow.</t>
  </si>
  <si>
    <t xml:space="preserve">On May 4, 2020, Border Patrol Agent from the El Cajon Border Patrol Station advised his supervisor that his live-in-girlfriend tested positive for COVID-19 and is currently asymptomatic.  The Agent’s live-in-girlfriend is a nurse at Avocado Post-Acute Care Clinic in El Cajon, CA.  The agent is also not exhibiting any symptoms associated with COVID-19.  He and his girlfriend cohabitate and he is therefore considered high-risk.  The agent was advised by Border Patrol management to self-quarantine with his girlfriend for two-weeks.  May 3, 2020, was the agent’s last day at work.  He is tentatively scheduled to return to work on May 19, 2020.  The El Cajon Border Patrol Station Command staff has been notified, and the agent has been instructed to update El Cajon Border Patrol Station management with any changes to his health status. On May 9, 2020:  Agent's COVID-19 test results returned negative.  Agent will remain on Weather &amp; Safety Leave for 14 days.  Agent is tentatively scheduled to return to duty on May 18th, pending his condition at that time.  Updates to follow. </t>
  </si>
  <si>
    <t>On 5/5/2020, a MSS from MCS advised MCS management that she was tested on 5/3/2020 for COVID-19 due to her illness for sore throat and sinus infection. The MSS advised that she is now symptom free and pending her test results. Her test results should be available 05/07/2020. The MSS is currently teleworking and will continue to telework.</t>
  </si>
  <si>
    <t xml:space="preserve">On 5/04/2020 at approximately 1445 hours – A Del Rio Station (DRS) Border Patrol Agent was concerned that he had a headache and was suffering from pressure in his ears and requested to be seen by an EMT.  The agent had been tracking a group upriver when he called a supervisor with his concerns. He stated that he was suffering from a severe headache and that he had pressure in his ears.  He was asked if he needed emergency medical assistance, but declined. He stated that he would be able to drive to the Del Rio Station to be looked at by the contracted medical staff. 5/6/2020 1030 - Physician advised that dehydration was not a factor and that his symptoms were probably related to Hypertension and possible Ear infection.  The agent was also tested for COVID-19 because of his nausea.  The physician placed the agent on a “no work,” quarantine status until 5/13/2020. </t>
  </si>
  <si>
    <t>An MSS work closely with another MSS who has tested positive for COVID19.  She last had contact with the positive COVID person on 4/27/2020  The MSS has been instructed to contact a physician, self-monitor, and to telework. The MSS received NEGATIVE TEST results on 5/8/2020.</t>
  </si>
  <si>
    <t>Agent's adult daughter was ill and sought a medical evaluation. The doctor administered a COVID test and is awaiting results. The Agent reported his daughters illness to his supervisor and was subsequently ordered quarantined. The agent was on-duty at the time he learned of his daughter's illness. The agent disinfected his service vehicle and work area before returning home to quarantine while awaiting his daughter's test results. The agent is asymptomatic.</t>
  </si>
  <si>
    <t>SBT BPA began experiencing flu like symptoms and sought COVID testing through his primary care physician.  Test results are expected to return Friday, May 8.  BPA has been on LWOP status due to an on duty injury and has not had contact with any other Border Patrol personnel. BPA will remain on LWOP.  No SIR required at this time unless employee receives positive test.  COVID Incident Tracker and Employee Exposure Tracker have been complete.</t>
  </si>
  <si>
    <t xml:space="preserve">On May 6, 2020 the STXFIG Office of Intelligence Collection Manager (OICM) assigned to the Del Rio Area of Responsibility sought medical treatment for shortness of breath and for flu like symptoms at Stat Specialty Hospital in Del Rio, Texas. The treating physician took a chest x-ray and determined the need for a pathogen test.  The Collection Manager was then tested for COVID-19.  Precautionary notifications will be made to the Utah Army National Guard leadership in Texas and Utah, the Del Rio Border Patrol SIU, and to the Director of the STXFIG. SIU will provide daily updates on his status. 5/9/2020- 2150 OICM states he was asked to retake the test for COVID-19 today because the first test was “inconclusive”.  Medical staff believes the first test may have been tainted during transit. Results expected in the next 3 to 5 days. No fever, nasal congestion continues. 5-15-2020 0825 hours - OICM reported no change, no fever.  Test results pending. </t>
  </si>
  <si>
    <t xml:space="preserve">On 5/7/2020 MCS Management advised and agent was told to self isolate after his wife tested positive for COVID-19.  The Employee was tested on same date and is expected to have results NLT 5/11/2020. </t>
  </si>
  <si>
    <t>Agent was working in close proximity for extended amount of time with agent who tested positive for COVID-19. Agent will be placed on FFCRA.  On May 14th, the Agent received a NEGATIVE TEST Result for COVID-19.  He will return to work on 5/15/2020.</t>
  </si>
  <si>
    <t>Agent was working in close proximity for extended amount of time with agent who tested positive for COVID-19. Agent will be placed on FFCRA.</t>
  </si>
  <si>
    <t>Agent was working in close proximity for extended amount of time with agent who tested positive for COVID-19. Agent will be placed on FFCRA.  On 5/17/2020, the Agent received NEGATIVE TEST Results for COVID19 and is cleared for duty.</t>
  </si>
  <si>
    <t xml:space="preserve">On 5/8/2020 FLF Management advised and agent was told to self isolate after his pregnant wife started showing symptoms of COVID-19.   Doctor advised to self-quarantine for 48 hours.  They will be re-evaluated after 48 hours.  No COVID-19 test has been adminster at this time. On 5/9/20, BPA's wife was seen by her doctor who stated that the symptoms were not COVID-19 related and were seasonal allergies. Doctor lifted quaratine orders and agent was cleared to return to work. </t>
  </si>
  <si>
    <t xml:space="preserve">On May 8, 2020, at approximately 1200 hours, Del Rio Station (DRS) Border Patrol Agent (BPA) advised his supervisor that his wife’s co-worker tested positive for COVID-19.  BPA’s wife went to San Antonio for a COVID-19 test.  Wife tested positive and was ordered by her doctor in San Antonio to self-quarantine for fourteen (14) days.  The BPA contacted his doctor at the Laughlin Air Force Base (LAFB) and was advised to self-quarantine himself and his family for fourteen (14) days.  BPA is currently at LAFB with his children getting tested.  BPA advised he will call his supervisor with any updates.  Test results will be available in 4-5 days.  BPA is currently in transition from a prosecutions detail at DRT for the last two years.  BPA’s last day at prosecutions was 05/06/2020 and he was supposed to report to DRS on 05/12/2020 after his scheduled annual leave.  BPA has not been working at DRS, he has been working for DRT prosecutions. </t>
  </si>
  <si>
    <t>An Agent associated with a friend on 5/3/2020.  On 5/8, the friend notified the agent that he had tested positive for COVID-19.  On 5/10, the Agent tested POSITIVE for COVID-19.  Agent was self-quarantined and placed on FFCRA.</t>
  </si>
  <si>
    <t>BPA  advised on 5/11/20, that his wife has been experiencing a mild cough and was sent for COVID-19 testing by her physician as a precaution.  BPA  requested two days of sick leave to self-quarantine until his wife receives her test results. UPDATE:  SQ continues.  05/14/2020</t>
  </si>
  <si>
    <t>On 5/8/2020, RGC Station advised that the BPA 10 came into contact with a detainee who had a positive COVID-19 Antibodies Rapid Test. The detainee has received a second test and is expected to have the results in 2-3 days. Agent was evaluated as a low to minimal exposure and istructed to self monitor and alert SBPA if any symptoms. Re-Opened on 5/11/2020  Agent requested to be self quareantined and was offered S&amp;W leave.  Agent tested negative and is scheduled to retun to work on May 19, 2020.</t>
  </si>
  <si>
    <r>
      <t>On 5/9/2020, RGC Station advised that the BPA 14 came into contact with a detainee who had a positive COVID-19 Antibodies Rapid Test. The detainee has received a second test and is expected to have the results in 2-3 days. Agent was evaluated as a low to minimal exposure and istructed to self monitor and alert SBPA if any symptoms. Re-Opened on 5/11/20 Agent requested to be self quarantined was granted S&amp;W leave</t>
    </r>
    <r>
      <rPr>
        <sz val="11"/>
        <color rgb="FF000000"/>
        <rFont val="Calibri"/>
        <family val="2"/>
      </rPr>
      <t>. On 05/13/2020 the BPA took the rapid COVID-19 test and it came back negative. The BPA is pending results from a PCR "nasal swab" test.</t>
    </r>
  </si>
  <si>
    <t>On 5/9/2020, RGC Station advised that the BPA 15 came into contact with a detainee who had a positive COVID-19 Antibodies Rapid Test. The detainee has received a second test and is expected to have the results in 2-3 days. Agent was evaluated as a low to minimal exposure and istructed to self monitor and alert SBPA if any symptoms.  Re-Opened on 5/11/20 Agent requested to be self quarantined was granted S&amp;W leave. On 05/13/2020 the BPA took the rapid COVID-19 test and it came back negative. The BPA is pending results from a PCR "nasal swab" test.  Agent tested negative and is scheduled to return to work on May 20, 2020.</t>
  </si>
  <si>
    <t xml:space="preserve">SBT BPA’s mother tested positive for COVID.  BPA had recent direct contact with his mother for several hours.  BPA is asymptomatic but was advised by a medical care provider to self-quarantine for 14 days.  BPA sought and was denied a COVID test.  No SIR required at this time unless employee receives positive test.  COVID Incident Tracker and Employee Exposure Tracker have been completed.  BPA will be requesting FFCRA leave.  </t>
  </si>
  <si>
    <t>ACPA</t>
  </si>
  <si>
    <t>On Friday, May 8, 2020, Assistant Chief Patrol Agent (ACPA)  was tested for Coronavirus COVID-19 SARS-CoV-2 Antibody lgG at the Up-2-Par Medical Clinic in Yuma, Arizona.  On Monday, May 11, 2020, at approximately 0900 hours., ACPA  was contacted by Dr. and advised that the test results had returned positive.  Per CDC guidelines, ACPA was told that he must return to the clinic for further testing. Yuma Sector senior leadership was apprised of the situation, and Division Chief directed ACPA to self-quarantine for the next 14-days.  Furthermore, he was instructed to check in with his supervisor daily to communicate any changes in symptoms, and provide final test-results once they are available.  At this time, ACPA is considered asymptomatic and he does not have any COVID-19 related symptoms.   Test results returned negative, and he will return to work.</t>
  </si>
  <si>
    <t>LECA</t>
  </si>
  <si>
    <t>WC's wife (event 1 above) is also a Yuma Sector employee (LE Infor Syst Spec), and is self-quarantined for the next 14 days. She has been tested, and waiting on results.  She is still asymptomatic.  Test results returned negative, and she will return to work.</t>
  </si>
  <si>
    <t xml:space="preserve">BPA advised that he started filling ill on May 6th (Wed) and by May 8th, he started with Flu like symptoms. BPA sought treatment May 10, via Teledoc, as he was unable to make an appointment with his primary care provider. The physician with Teledoc wrote him a note excusing him from work for three days and self-isolation for six. BPA advised that he will get tested for COVID-19 this week and will forward the results as soon as they are available. Update 5/11- COVID-19 test was administered on May 10th and results came back negative.  Employee reports no fever.  Initial flu like symptoms have improved.  BPA will seek medical clearance to return to duty from his primary care provider in accordance with DHS Return-To-Work-Guidance COVID-19 on Tuesday, May 12, 2020.  Update-5/13/2020 - Employee reports a return to full health.  No fever reported.  BPA wants to return to work, and is seeking a second COVID test via San Diego County in accordance with DHS Return-To-Work-Guidance COVID-19 to clear him.    Update-5.14.2020-Second COVID test administered-pending results anticipated by 5.15.2020. UPDATE: 05/15/2020, Agent received his second test results today, which indicated negative for COVID-19.  Agent has been approved for return to work and will be reporting for duty tonight, 05/015/2020.           </t>
  </si>
  <si>
    <t>On May 11, 2020, an Agent from the Boulevard Border Patrol Station advised station management that he tested positive for COVID-19 on todays date. Agent began to not feel well and exhibited symptoms on Sunday May 3, 2020. On Tuesday May 05, 2020, the Agent was initially tested for COVID-19 and results were negative. At that time he was diagnosed with Bronchitis and has been on sick leave. Agent's last day of work at the Boulevard Border Patrol Station was Friday May 1, 2020. UPDATE: 5/11/2020 - Agent began a prescribed 14 day quarantine at approximately 3:30 p.m. today, May 11, 2020, upon receiving diagnosis for COVID-19.  He is currently quarantined at his home. Updates to follow.</t>
  </si>
  <si>
    <t>On 5/12/2020 RGV Employee notified she had received notification from her brother in law that he had tested positive for COVID-19 Virus.  The employee had contact with brother in law the night before for dinner.  RGV Employee reported to work prior to knowledge of results and came into contact with three (3) other RGV employees (Event 149-151)</t>
  </si>
  <si>
    <t>On 5/12/2020 RGV Employee came into contact with another RGV Employee (Event # 148) who was exposed to a person with positive COVID-19 results.</t>
  </si>
  <si>
    <t>CTX Agent's son tested positive for the Seasonal Flu on 5/10/2020. The doctor also tested him for Covid-19.  Results are due back in 48 hours from time of the test. Agent has been quarantined due to high risk exposure until further notice. Update to follow.  (Update 05/19/2020): Results returned negative, Agent returned to work.</t>
  </si>
  <si>
    <t>BPA had direct exposure to another BPA who tested positive for COVID-19 as a result of an off duty exposure.  Agent works the same shift and shared a vehicle due to being partnered up for bike patrol or same zone assignment.  The Agent was tested and on May 15, 2020, he received POSITIVE TEST results for COVID-19.</t>
  </si>
  <si>
    <t>BPA had direct exposure to another BPA who tested positive for COVID-19 as a result of an off duty exposure.  Agent works the same shift and shared a vehicle due to being partnered up for bike patrol or same zone assignment.</t>
  </si>
  <si>
    <t>BPA had direct exposure to another BPA who tested positive for COVID-19 as a result of an off duty exposure.  Agent worked out at the gym at the same time as the positive agent.  On the Agent tested NEGATIVE for COVID19.  He returned to work on 5/15/2020.</t>
  </si>
  <si>
    <t>BPA had direct exposure to another BPA who tested positive for COVID-19 as a result of an off duty exposure.  Agent had contact with infected BPA during muster.</t>
  </si>
  <si>
    <t>BPA had direct exposure to another BPA who tested positive for COVID-19 as a result of an off duty exposure.  Agent works the same shift and shared a vehicle due to being partnered up for bike patrol or same zone assignment.  The Doctor lost the results so the Agent was retested on 5/18.</t>
  </si>
  <si>
    <r>
      <t xml:space="preserve">BPA had direct exposure to another BPA who tested positive for COVID-19 as a result of an off duty exposure.  Agent works the same shift and shared a vehicle due to being partnered up for bike patrol or same zone assignment.  </t>
    </r>
    <r>
      <rPr>
        <sz val="11"/>
        <color rgb="FF000000"/>
        <rFont val="Calibri"/>
        <family val="2"/>
      </rPr>
      <t>On May 20, 2020, the Agent received POSITVE TEST Results for COVID19.</t>
    </r>
  </si>
  <si>
    <t xml:space="preserve">*****PRIMARY AGENT (Single)******  Employee directly exposed to her sister within past 24 hours who is experiencing flu like symtpoms.  She is seeking treatment and has been directed by her supervisor to stay home and self monitor. WSL has been approved.  </t>
  </si>
  <si>
    <t>****PRIMARY EMPLOYEE FOR NEXT 4**** Employee experiencing symptoms and has received negative quick test results. As a precaution, will remain on FFCRA until further notice.</t>
  </si>
  <si>
    <t>****PRIMARY EMPLOYEE FOR NEXT 1**** Employee is assymptomatic. As precaution, Employee's scheduled AL will be Modify to FCCRA.</t>
  </si>
  <si>
    <t xml:space="preserve">****PRIMARY EMPLOYEE****Employee is asymptomatic.  As precautionary measures, Employee currently on Family S/L and will get tested. </t>
  </si>
  <si>
    <t>On May 12 2020, an RGC Agent notified management that he was advised to self-isolate by his physican after being tested for COVID-19.  The agent visited with his physician after experiencing fever and chills.  Agent adivised his test results will be be avaialble in approximately three or four days.  The agent will be placed on FFCRA pending test results.</t>
  </si>
  <si>
    <t>SPP</t>
  </si>
  <si>
    <t xml:space="preserve">SBPA advised that he will be self quarantining after member of family that he had prolonged exposure to tested positive for COVID-19.  Test results returned negative, and he will return to work. </t>
  </si>
  <si>
    <r>
      <t xml:space="preserve">On May 9, 2020, a Supervisor sought COVID testing as a precautionary measure due to the increase of cases within the Imperial Valley.  He received a </t>
    </r>
    <r>
      <rPr>
        <b/>
        <sz val="14"/>
        <color rgb="FF000000"/>
        <rFont val="Calibri"/>
        <family val="2"/>
      </rPr>
      <t>POSITIVE TEST</t>
    </r>
    <r>
      <rPr>
        <sz val="11"/>
        <color rgb="FF000000"/>
        <rFont val="Calibri"/>
        <family val="2"/>
      </rPr>
      <t xml:space="preserve"> result for COVID19 on May 13, 2020.  The Supervisor last worked on May 13th.  He will be placed on FFCRA and will be quarantined for 14 days.</t>
    </r>
  </si>
  <si>
    <t>On 05/13/2020, U.S. Border Patrol agent assigned to the El Paso, Texas Sector, reported that an agent's spouse was potentially exposed to a co-worker who had tested positive for COVID-19. The agent was directed by management to self-quarantine pending results of his COVID-19 test. The agent's last day at work was 05/13/2020.</t>
  </si>
  <si>
    <t>TFA went to doctor on 5/14/2020 and was tested for COVID-19. Results expected in 24 to 48 hours. Agent is symptomatic and will be on SL pending return of test results and recovering.  Employee tested negative for COVID-19.  Employee will return to duty when recovered from non COVID-19 illness.</t>
  </si>
  <si>
    <t xml:space="preserve">VHT BPA was on Sick Leave for a different ailment and began experiencing flu-like symptoms.  BPA sought COVID testing on 5/13.  BPA was advised to contact his primary care physician and will most likely request leave under FFRCA if told to self-quarantine by primary care physician. COVID Incident Tracker and Employee Exposure Tracker have been completed.  </t>
  </si>
  <si>
    <t>On May 14, 2020, SIU management notified BPA-I that he was exposed to encounter 156 (high risk) and told to self-quarantine until the test results come back.</t>
  </si>
  <si>
    <t>HPU</t>
  </si>
  <si>
    <t>On May 15, 2020, agent notified the station of a positive COVID-19 result.  Agent had originally tested negative (blood test) on May 12, 2020, however do to continuing symptoms, a swab test was performed on May 14, 2020, which the results returned positive.  The Agent last worked on May 10, 2020.  Agent will be quarantined for 14 days and will be placed on FFCRA.</t>
  </si>
  <si>
    <t>On May 15, 2020, Agent advised management that his wife visited a friend on May 5th. The friend was diagnosed with COVID-19 on May 14th. Agent went to his doctor and was given a COVID-19 test and was advised to quarantine until his results return. Agent and family are currently asymptomatic. 5/18/20 BPA advised his test results came back negative.  BPA will resume regular assigned duties on 5/18/20 m@ 6:00 pm</t>
  </si>
  <si>
    <t xml:space="preserve">Agent woke on 5/14 feeling ill and sought a medical evaluation at the Next Care Urgent Care in Tucson, Arizona. The agent was tested for COVID and was ordered quarantined. </t>
  </si>
  <si>
    <t>Agent visited family on 5/2. on 5/14 the family that the agent visited advised that his aunt and uncle both tested positive for COVID. Agent and his family sought a medical evaluation on 5/14 and were all tested for COVID. The medical professionals placed an expedited test results request for the agent and his family. Test results should be available today 5/15. agent is quarantined while awaiting his results. the agents last day of work was 5/12 where he reported to the DGL station.  5/18: Test results negative.</t>
  </si>
  <si>
    <t xml:space="preserve">On May 15, 2020, Agent advised management that he was experiencing fever, chills and vomiting. Agent went to his doctor and was tested for COVID-19. Agent was advised to self quarantine until his results return around May 16, 2020. </t>
  </si>
  <si>
    <t xml:space="preserve">On May 15, 2020, Agent was advised by management that another agent he had been exposed to was tested for COVID-19. Agent is self-isolating for precautionary measures until the other agent's COVID-19 test results return. </t>
  </si>
  <si>
    <t xml:space="preserve">On May 15, 2020, employee reported to management that she had a dry cough and was tested for COVID-19 as a precautionary measure. Employee's test results should be available by May 19th. Employee was placed in self quarantine by her doctor for 14 days. </t>
  </si>
  <si>
    <t>On May 15, 2020, Agent was advised by management that another agent (Encounter 164) he had been exposed to was tested for COVID-19. Agent is self-isolating after developing an upset stomach and vomiting. Agent will self monitor and advise management of a change in his symptoms.</t>
  </si>
  <si>
    <t xml:space="preserve">FHT station has one agent diagnosed with Acute Sinusitis and who was tested yesterday, 05/15/2020, for COVID-19 on his doctor’s orders.  Agent is pending results of test, which could be from 2 to 4 days.  Agent was instructed by his Doctor to self-quarantine for 2 weeks or until results come back negative.  </t>
  </si>
  <si>
    <t>An SBPA advised today that his wife had been experiencing COVID19 like symptoms and was tested this morning.  The SBPA has no symptoms but was tested as well.  They were both were directed to quarantine pending their test results in 2-4 days.</t>
  </si>
  <si>
    <t>Agent claims exposure to BPA who tested positive for COVID19 on 05/10/20.  BPA says he was in muster room, locker room and gym with the infected agent. Agent tested on 05/11 and has been on SL.</t>
  </si>
  <si>
    <t>BPA had direct exposure to another BPA who tested positive for COVID-19 as a result of an off duty exposure.  Agent prepped for duty in close proximity as the positive agent.</t>
  </si>
  <si>
    <r>
      <t xml:space="preserve">05/08/20: BLV SBPA advised station management that he began to exhibit symptoms such as fatigue and a head cold and requested SL. On the afternoon of 5/8/20, SBPA began to have a fever between 100-101 degrees for approximately 12 hours. This is the only day the SBPA has had a fever. SBPA has been checking his temperature at least 12 times a day since 5/8/20. On 5/10/20, SBPA advised he has lost his sense of smell and taste, which he still hasn’t regained as of 5/15/20. On 5/11/20, SBPA was tested for COVID-19 and is still pending the results as of the afternoon on 5/15/20. The last day of work for the SBPA was Thursday 5/7/20. He has been self-quarantining and using SL since 5/8. Last day of work was 5/7/20. The SBPA did have contact with BLV’s Agent positive for COVID-19 (Case #7104) on 5/1. Updates to follow. On 5/16/20, the SBPA notified Boulevard Station that his test results indicated that he was positive for COVID-19.  The SBPA has started a 14 day quarantine at his home.  Updates to follow.  </t>
    </r>
    <r>
      <rPr>
        <sz val="11"/>
        <color rgb="FFFF0000"/>
        <rFont val="Calibri"/>
        <family val="2"/>
      </rPr>
      <t>On 5/19/2020, Agent informed  BLV managment that he had recovered and  had been cleared by San Diego County Health Officials of COVID-19.</t>
    </r>
  </si>
  <si>
    <t>BPA had direct exposure to another BPA who tested positive for COVID-19 as a result of an off duty exposure.  Agent prep for duty in close proximity as the positive agent.  On 5/21/2020, the Agent received NEGATIVE TEST Results for COVID 19 and has been cleared for duty.</t>
  </si>
  <si>
    <t>BPA said he is experiencing flu like symptoms and was tested for Covid-19 on 05/17/2020 at the Copper Queen Community Hospital. He is currently awaiting the results. BPA was instructed by medical personnel to stay home and self-quarantine until negative results are confirmed and after 72 hours fever free.</t>
  </si>
  <si>
    <t>BPA had direct exposure to another BPA who tested positive for COVID-19 as a result of an off duty exposure.  Agent prep for duty in close proximity as the positive agent.</t>
  </si>
  <si>
    <t xml:space="preserve">****PRIMARY EMPLOYEE FOR NEXT 4****Agent was exposed to nephew who tested positive for COVID.  Employee is assymptomatic. As a precaution, employee will be tested on 5/18/2020**** </t>
  </si>
  <si>
    <t>SBPA whom is on a non-per diem detail to EPS as of 5-18-20, was ordered by her doctor to quarantine for 14-days due to having COVID-19 symptoms.  She is pending the results of her COVID-19 test.  (Update 05/19/2020): Test results came back negative on 5-19-20.</t>
  </si>
  <si>
    <t xml:space="preserve">On 5/18/20 BPA who was in contact with BPA testing positive for COVID-19 (Event # 156) on 5/13/20, reports to be experiencing sore throat symptoms.  BPA was granted S/L and is visiting his physician for medical evaluation.  5/19/20 BPA is experiencing a cough, a sore throat, headaches and fatigue.   BPA was tested for COVID-19 today.  Results are pending.05/20/2020 BPA advised that his test result came back negative and will return to work. </t>
  </si>
  <si>
    <t>On 5/18/20 BPA notified his 12 year old son was taken to the Dr. for evaluation after runnin 102 fever.  Dr. ordered BPA'S son to be tested for COVID-19.  BPA was designated as prmary care taker for his son to avoid the rest of the family to be exposed.  BPA wil return to work if test results are negative. 5/19/20 BPA son's fever has subsided.  BPA continues asymptomatic and is pending to hear from his son's two tests (son was tested 5/18/20 via antibodies and nasal swab). 05/21/2020. BPA advised that his son's antibody test came back negative. BPA will return to work on 05/22/2020.</t>
  </si>
  <si>
    <t>Following muster messaging on medium and low risk exposures, a swing shift agent notified VHT management they might be symptomatic for COVID-19.  The agent reported diarrhea, congestion, and a fever.  The agent’s temperature was taken by a temporal thermometer and a tympanic thermometer.  Both indicated the agent had a fever.  The agent was tested on Friday, May 15th, the results are pending.  
Following the decision tree for a low-risk, symptomatic employee, the agent was instructed to self-isolate and return home pending the results of his test.  Weather and Safety Leave has been granted.</t>
  </si>
  <si>
    <t>On May 18, 2020 the agent notified management that he scheduled an appointment to be tested for COVID-19 after being exposed to Encounter 156.  The agent was listed as medium risk exposure and directed to self monitor while on continuing his assigned duties.  The agent is currently asymptomatic.</t>
  </si>
  <si>
    <t>On May 17th, 2020 a Border Patrol Agent assigned to ACTT operations notified her supervisor that she was experiencing flu like symptoms. She has had no known contact with COVID-19 positive individuals, and does not reside with anyone else.  The agent subsequently made arrangements with Scripps Health to be evaluated.  A COVID-19 test was administered on May 18th 2020 via a drive through testing center.  The agent will self quarantine per healthcare providors orders until her results are available in 2-3 days.</t>
  </si>
  <si>
    <t>On May 15, 2020, two Brown Field Agents while not wearing PPE arrested IA, a Guatemalan citizen, for illegal entry in the Brown Field Station’s area of responsibility.  IA was arrested with two other subjects, who were all given surgical mask and transported to the Brown Field Border Patrol Station.  On May 18, 2020 IA was transported to the Metropolitan Correction Center (MCC) for case adjudication.  As part of their normal procedures, MCC conducted a COVID-19 test, IA subsequently tested positive for COVID-19.  Both arresting agents were contacted and informed to self isolate on May 18, 2020.  Neither Agent was hospitalized or tested for COVID-19.</t>
  </si>
  <si>
    <t>Agent shares an office with another agent who tested positive for COVID-19 on May 9, 2020.  Agent was considered medium risk and will be quarantined for 14 days.</t>
  </si>
  <si>
    <t>On May 19, 2020 the agent began experiencing a cough and sore throat after it was reported he was exposed to an agent who tested positive for COVID-19 on May 13, 2020.  The agent will be scheduled for a COVID-19 test and will self-isolate pending results. 05/20/2020. BPA was tested for COVID-19 on 5/19/2020. 05/20/2020 BPA advised that his test result came back negative and will return to work.</t>
  </si>
  <si>
    <t>On May 19, 2020 the agent was tested for COVID-19 as a precautionary measure after it was reported he was exposed to an agent who tested positive for COVID-19 on May 13, 2020.  The agent was directed to self-isolate by a medical professional pending results. 05/20/2020 BPA advised that his test result came back negative and will return to work.</t>
  </si>
  <si>
    <t>BPA was standing in line (outside the armory) behind an Agent who later tested positive for COVID-19.  Agent started feeling sick on Saturday 05/16 and requested SL on 05/17 to go get tested.  He has remained on SL since.  He received positive results today (5/19/20).</t>
  </si>
  <si>
    <t>SBT BPA had direct contact with a positive case, identified as high risk exposure. Placed on leave and sought medical treatment. BPA is asymptomatic and will be tested for COVID. Agents who had contact with the BPA have been advised to self monitor</t>
  </si>
  <si>
    <t xml:space="preserve">Agent's spouse returned from visiting family in California on 5/18. After returning home to Arizona, the agent's spouse learned that two of her relatives she visited tested positive for COVID. The agent sought a medical evaluation and was advised to self-quarantine while awaiting his spouce's results. </t>
  </si>
  <si>
    <t>BPA was exposed to another agent who tested positive for COVID-19.  BPA's worked on a processing case on 05/13/20.  BPA was notified by affected agent on 05/19/20.  He will be seeking testing on 05/20/20.  BPA is not symptomatic.</t>
  </si>
  <si>
    <t>BPA has tested positive for COVID-19 on May 20, 2020.  BPA  was feeling ill after his shift on 5/17/2020 and was approved S/L on 5/18 &amp; 5/19 pending his test and results.  BPA is not claiming any exposure to any employees who have previously tested positive.</t>
  </si>
  <si>
    <t>BPA's Father-in-law tested positive for COVID-19.  The father-in-law lives with the BPA.  BPA requested sick leave on 5/19 and was tested.  BPA is experiencing mild symptoms.</t>
  </si>
  <si>
    <t>Border Patrol Agent - 3 Agents were involved in apprehending a group of 5 individuals, one of which subsequently tested positive for COVID-19.  At the time of arrest the Agents were not wearing PPE.  The arrest was made in a remote area of Otay Mountain and The Agents had prolonged contact with the infected individual ,after arrest,  while walking the group of detainees  to a suitable location for transportation.  Employees were advised to self-quarantine at  home for  14 days from the date of exposure (5/17/2020)  and to advise CHU if they develop symptoms and/or schedule COVID-19 testing.</t>
  </si>
  <si>
    <t>On May 19, 2020, SDC B-5 confirmed that a previously held detainee was subsequently confirmed positive for COVID-19 after departure from B-5 on May 18, 2020. One IMB agent has seen his personnel doctor and is recommending self-quaratine for 14 days. Agent will begin quarantine on 5/20/20</t>
  </si>
  <si>
    <t>On May 19, 2020, SDC B-5 confirmed that a previously held detainee was subsequently confirmed positive for COVID-19 after departure from B-5 on May 18, 2020.  The apprehending agent from CHU has been directed to quarantine based on a high risk exposure. His wife is an IMB agent and has now been exposed indirectly by her husband. IMB Agent is currently on days off duty and starting 14 day quarantine on 5/20/2020.</t>
  </si>
  <si>
    <t>On 5/5/2020, Agent contacted BLV managment and advised that she had direct contact, while off duty,  with an individual who had tested positive for COVID -19 on 5/19/2020.  Agent was not wearing PPE at the time of contact.  Agent's last day at work was 5/19/2020 and left early complaining of a headache.  Agent has arranged personal testing on 5/21/2020.  Agent was instructed not to return to work pending test results and further guidance.  Agent will continue to self-monitor and advise of test results. Updates to follow.</t>
  </si>
  <si>
    <t>Employee reported symptoms and was evaluated via Telemedicine by his medical professional on 05/20/2020.  Employee received testing procedure that same day, results expected in 1-3 days</t>
  </si>
  <si>
    <t>YUS</t>
  </si>
  <si>
    <t>Agent saw doctor due to symptoms. COVID-19 test was administered, and medical provider recommended no work until results are provided.</t>
  </si>
  <si>
    <t>On 5/21/2020, Agent contacted BLV managment and advised he had been tested and was POSITIVE for COVID-19.  Agent stated that he had extended close contact with Case #7265 on 5/????  without PPE (#7265 POSITIVE).   Agent's last day Agent's last day of work was 5/16/2020. Agent will remain isolated until recovered and cleared by county health officials. Updates to follow.</t>
  </si>
  <si>
    <t xml:space="preserve">On May 18, 2020, BPA was exposed to subject that tested positive for COVID-19 via swap testing at MCC.  The subject was transported from a station to MCC holding facility where BPA made contact with the subject via hands on search, processing and removal of handcuffs. BPA was wearing PPE and subject was wearing a surgical mask to cover his mouth. </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</si>
  <si>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BPA remains asymptomatic, and was wearing PPE  while he conducted intake process, medical questionaire and escort to holding facility.  Subject was wearing face mask. </t>
  </si>
  <si>
    <t>Facility Type</t>
  </si>
  <si>
    <t># of USBP
 Personnel Impacted</t>
  </si>
  <si>
    <t>Admin Leave</t>
  </si>
  <si>
    <t xml:space="preserve"># Symptomatic </t>
  </si>
  <si>
    <t>TEST</t>
  </si>
  <si>
    <t>TEST DATE</t>
  </si>
  <si>
    <t>STATUS</t>
  </si>
  <si>
    <t>TEST RESULTS</t>
  </si>
  <si>
    <t>04/15/202</t>
  </si>
  <si>
    <t>yes</t>
  </si>
  <si>
    <t>Spouse of MRV Contract employee(Cleaning/Maintenance) displayed symptoms(shortness of breath, fever, sore throat).  Seen by doctor and tested on 04/14/20. Results expected in 3-5 days. Contract employee and spouse advised to self quarantine until test results return. Contract employee is asymptomatic.</t>
  </si>
  <si>
    <t>closed</t>
  </si>
  <si>
    <t>A Loyal Source medical employee assigned to SOD worked at the Ysleta POE during the dates of 04/08/2020 - 04/15/2020.  On the 04/08/2020 she also worked at the Santa Teresa Border Patrol Station.  She later tested positive for COVID-19 on 04/16/2020 and has not worked since.  Additional information on status is pending and will be updated.  (UPDATE 05/03/2020) SOD contacted LSGS on 04/29/2020 reference employee.  LSGS advised that employee was retested on 04/24/2020, results have not been received as of 05/03/2020.</t>
  </si>
  <si>
    <t>OPS  WEST</t>
  </si>
  <si>
    <t xml:space="preserve">YES </t>
  </si>
  <si>
    <r>
      <t xml:space="preserve">ISS Action contracted transport employee tested positive for COVID on 4/27. The employee was last at the TCC in TCA on 4/17 he was not feeling ill at work. Three days later on 4/20 the employee began feeling ill with a fever and cough. The employee first went to a doctor for evaluation on 4/21 and was diagnosed with seasonal allergies. on 4/23 the employee returned to his doctor because his symptoms did not improve. the doctor administered a COVID test and was confirmed to be positive on 4/27. The employee did have a family member pass away from COVID complications. The employee has been working with ISS Action in TCA since 4/1. The employee was wearing proper PPE, including a face mask and gloves whenever in contact with detained subjects as required. The doctor has ordered the employee quarantined for the duration of his illness and until he receives a negative COVID test indicating a full recovery from the illness. </t>
    </r>
    <r>
      <rPr>
        <b/>
        <sz val="12"/>
        <rFont val="Times New Roman"/>
        <family val="1"/>
      </rPr>
      <t>The TCC is also back-tracing detainees who were either booked in or at the TCC from April 14-17 between the hours of 0400-1200.  This doesn’t necessarily mean they came in contact with the ISS Officer, but only a possibility. 5/8: employee feeling better, up and walking daily.</t>
    </r>
  </si>
  <si>
    <t>THF</t>
  </si>
  <si>
    <t>EPT/CPC has three contract employees for the Daily Report impacted by COVID-19.Subcontractor - Strategic Security Corporation.  Last day on site for all individuals was 5/1/2020. Update 05/15/2020: All 3 contract employees with positive COVID-19 tests are still out of work with symptoms. No indication that any of them will be ready to return within the next week.</t>
  </si>
  <si>
    <t>Positive</t>
  </si>
  <si>
    <t>On May 4, 2020 a contract employee working at RGV Sector reported to his management that his wife tested positive for COVID-19.  The Employee was told to self isolate along with two co-workers.  The employee will make arrangements to get tested for COVID-19.  The employee and two co-workers will remain in self-isolation pending the employees test results.  Was tested on 5-7-2020 and is awaiting results due to having a cough and a fever. On May 9, 2020, the employee's COVID-19 test was positive and employee remains quarantined.</t>
  </si>
  <si>
    <t>On May 4, 2020 a contract employee working at RGV Sector  was told to self isolate after a co-workers spouse tested positive for COVID-19.  The employee will remain in self-isolation pending the co-workers test results. On 5-7-2020 still remain non-symptomatic.</t>
  </si>
  <si>
    <t>On May 4, 2020 a contract employee working at RGV Sector  was told to self isolate after a co-workers spouse tested positive for COVID-19.  The employee will remain in self-isolation pending the co-workers test results.  On 5-7-2020 still remain non-symptomatic.</t>
  </si>
  <si>
    <t xml:space="preserve">Male ISS Action Contract employee tested positive for COVID on 5/6. Employee last worked 4/30 and as per policy wore proper PPE for every encounter with detainees. The employee was ordered quarantined until his doctor clears the employee to return to work.  </t>
  </si>
  <si>
    <t xml:space="preserve">Female ISS Action Contract employee tested positive for COVID on 5/6. Employee last worked 4/24 and as per policy wore proper PPE for every encounter with detainees. The employee was ordered quarantined until her doctor clears the employee to return to work.  </t>
  </si>
  <si>
    <t>ISS Action contracted transport employee tested positive for COVID 5/7. The employees last day of work at the TCC was 5/1. The employee wore proper PPE as per ISS Action Policy. The employee's supervisor ordered the employee quarantined until his doctor clears him to return to work.</t>
  </si>
  <si>
    <t xml:space="preserve">Contractor working on border wall tested positive for COVID-19. No impact to USBP personnel or operations.  </t>
  </si>
  <si>
    <t>CONTRACTORS</t>
  </si>
  <si>
    <t>Total Impacted</t>
  </si>
  <si>
    <t>Currently Impacted</t>
  </si>
  <si>
    <t>Currently Symptomatic</t>
  </si>
  <si>
    <t>COVID Test Positive</t>
  </si>
  <si>
    <t>COVID Test Negative</t>
  </si>
  <si>
    <t>COVID Test Pending</t>
  </si>
  <si>
    <t xml:space="preserve">On March 16, 2020, at 2254 hours, an agent of the COT station called and advised midnight management about his son’s possible exposure to COVID-19. Agent stated that a coach at his sons school in Laredo, TX has tested positive for COVID-19. Agent son last encounter with the infected coach may have been on Friday, March 13, 2020 during recess prior to Laredo’s spring break week of 3/16-3/20. Agent stated that nobody in his household, which includes his son, is experiencing any COVID-19 symptoms.As per the CBP COVID-19 Exposure-Risk-Decision Guidance, Agent was advised to continue normal work and home routines and self-observe for symptoms until 14 days from this exposure 2300 hrs. Agent stated he is currently out on Annual Leave and is scheduled to return 3/23/2020 2305 hrs. Agent advised that nobody in his household is experiencing any COVID-19 symptoms. </t>
  </si>
  <si>
    <t xml:space="preserve">BPA's child is student at school with CV19 positive teacher.  Ordered to Self-Monitor by Laredo Public Health Depatment.  Agent is opting to self-quarantine to care for  child who is is sick. Child saw PCP on 03/17/2020 but was not tested for CV19 </t>
  </si>
  <si>
    <t>BPA's child is student at school with CV19 positive teacher.  Ordered to Self-Monitor by Laredo Public Health Depatment.</t>
  </si>
  <si>
    <t>Employee's child is student at school with CV19 positive teacher.  Ordered to Self-Monitor by Laredo Public Health Depatment. Feels sick but does not believe it is COVID related. Tested 03/17/2020</t>
  </si>
  <si>
    <t xml:space="preserve">BPA's child is student at school with CV19 positive teacher.  Ordered to Self-Monitor by Laredo Public Health Depatment. </t>
  </si>
  <si>
    <t>AFO</t>
  </si>
  <si>
    <t>Agents spouse is friends and workout partners with the positive teacher.  Self-monitoring and reporting to work.</t>
  </si>
  <si>
    <t>BPA-I detailed to Tapachula, Mexico self reported having a headache and feeling feverish, symptoms subsided and BPA-I will continue to self-monitor</t>
  </si>
  <si>
    <t xml:space="preserve">BPA assigned to SOD self reported of being indirectly exposed to an ERO employee that tested positive for COVID-19. ERO employee was hospitalized and in serious condition.  BPA did not report any symptoms. </t>
  </si>
  <si>
    <t xml:space="preserve">BPA assigned to SOD self reported of being indirectly exposed as he works in the same office with a possbly infected employee.  BPA did not report any symptoms. </t>
  </si>
  <si>
    <t>MRT</t>
  </si>
  <si>
    <t>BPA assigned to MRT self reported of possibly being indirectly exposed to COVID-19 at a local gym. Agent reported feeling ill and shows all the symptoms except for sore throat and coughing. BPA  should have his results by 03/20/2020 from his doctor.</t>
  </si>
  <si>
    <t xml:space="preserve">Agents spouse is co-worker of USID employee that was positive for COVID-19.  Self-monitoring and on days off. </t>
  </si>
  <si>
    <t xml:space="preserve">BPA-I reported that his wife might have been indirectly exposed to the Coronavirus disease (COVID-19) while being hospitalized for an urgent surgery at the AdventHealth Tampa Hospital in Tampa, Florida.  BPA-I stated that no one in his family was showing any symptoms for COVID-19.  </t>
  </si>
  <si>
    <t>SBPA was indirectly exposed to the COVID-19 by interacting with SBPA during her tour of duty on 03/23/2020, before she found out about her domestic partner being positive for COVID-19.</t>
  </si>
  <si>
    <t>SOS was indirectly exposed to the COVID-19 by interacting with SBPA during her tour of duty on 03/23/2020, before she found out about her domestic partner being positive for COVID-19.</t>
  </si>
  <si>
    <t>MSS was indirectly exposed to the COVID-19 by interacting with SBPA during her tour of duty on 03/23/2020, before she found out about her domestic partner being positive for COVID-19.</t>
  </si>
  <si>
    <t>BPA was indirectly exposed to the COVID-19 by interacting with SBPA during her tour of duty on 03/23/2020, before she found out about her domestic partner being positive for COVID-19.</t>
  </si>
  <si>
    <t># of DoD
 Personnel Impacted</t>
  </si>
  <si>
    <t>DOD</t>
  </si>
  <si>
    <t>National Guard (NG) SSG was at drill last weekend and was later advised that the wife of one of the soldiers at drill had tested positive for COVID-19. SSG did not have direct contact with this soldier but he did travel through common areas and touched door handles that the other soldier did.  NG Command is requiring that both SSG and his SPC roommate self-quarantine for 14 days.  Both are on Operation Guardian Support Mission at the Wellton Station.  SPC was medically cleared and returned to work.  SSG remains self-quarantined for 14 days.</t>
  </si>
  <si>
    <t xml:space="preserve">5/11/20 RGC station advised a national Guard soldier developed fever on May 10, 2020 and went to Starr County memorial Hospital for evaluation.  Soldier tested negative for the viral infection but was </t>
  </si>
  <si>
    <t>NOC</t>
  </si>
  <si>
    <t>Operation Guardian Support SGT attending his monthly training in Phoenix, Arizona on May 2, and 3rd.  A soldier that he had contact with during his training later was confirmed to have COVID. The SGT notified his command staff of his exposure to a COVID positive person and is on self-quarantine orders. The SGT is assigned to the day shift NCO Tactical Operations Center and was not scheduled to return until May 5th. The SGT did not visit the NCO station after his exposure. The SGT is currently asymptomatic and is scheduled to be tested for COVID on 5/12. The SGT will remain on quarantine at Fort Huachuca.</t>
  </si>
  <si>
    <t>DoD</t>
  </si>
  <si>
    <t>Two DOD soldiers assigned to CTX began to experience symptoms of COVID-19.  They immediately self-quarantined and got tested today (3/26/20).  Test results are expected within 24 hours. COVID negative.</t>
  </si>
  <si>
    <t>On March 21, 2020 at approximately 2045 hrs, a Marine assigned to desk issue, informed a SBPA that he came in close proximity with the Marine Lieutenant currently being quarantined, for possible exposure. Marine was asked to put a mask on, and was escorted out of the station through the back door of processing. His superior was notified. Marine LT tested negative for COVID.</t>
  </si>
  <si>
    <t xml:space="preserve">Marine Lieutenant (SM) exhibited a temperature of 101.2F over the night of 20 March. SM exhibits a dry cough and has been examined by the Battalion Medical Officer. The Medical Officer has designated the SM a person under investigation. SM was taken to Balboa Military Hospital for COVID-19 evaluation and testing. SM was tested and told to self-quarantine in hotel room until results of test return (24-72 hrs). (Marine was briefly at the BLV Station on 3/20/20 and has had continuous contact in person with the Marines that are stationed at BLV prior to 3/21/20).  Soldier was negative COVID.  </t>
  </si>
  <si>
    <t>On March 21, 2020 at approximately 2045 hrs, a Marine assigned to desk issue, informed a SBPA that he came in close proximity with the Marine Lieutenant currently being quarantined, for possible exposure. Marine was asked to put a mask on, and was escorted out of the station through the back door of processing. His superior was notified.  Marin LT was COVID negative return to duty</t>
  </si>
  <si>
    <t>On March 17, 2020,  a total of sixteen (16) National Guard (NG) soldiers (Taskforce Volunteers) deployed to the Rio Grande City Border Patrol Station were placed under mandatory quarantine orders by their command staff for seven (7) days at the Holiday Inn Hotel in Rio Grande City, Texas.  This was due to four NGs traveling to South Padre Island, Texas on March 12-15, 2020.  On March 16, 2020, two of the NGs began displaying flu-like symptoms.  The two NGs received medical care at a clinic in Mission, Texas and tested negative for the flu and were identified as a low priority for COVID-19.  On March 16-17, the NGs reported for duty and had contact to other NG personnel deployed to RGC before NG command staff ordering mandatory quarantine.  As of March 17, none of the soldiers have exhibited signs of COVID-19, nor have any of the soldiers been tested for COVID-19 due to their ages and generally good health conditions.  If the soldiers begin to exhibit any additional symptoms during the seven (7) day quarantine an extended quarantine period will follow.  The Taskforce has already identified and decontaminated all MVSS vehicles and equipment associated to the potentially affected soldiers. 3/18/2020-RGC Station was notified a physician from the Valley Regional Medical Center in Brownsville, Texas will administer the COVID-19 test on all sixteen soldiers.  The 16 soldiers are en-route to Rio Grande Regional in McAllen, Texas to get tested for COVID-19.  Two soldiers were positive for Rhinovirus.  Negative COVID.  All have returned to duty</t>
  </si>
  <si>
    <t>CTS</t>
  </si>
  <si>
    <r>
      <t>One DOD soldier assigned to CTX began to experience symptoms of COVID-19.  DOD soldier immediately self-</t>
    </r>
    <r>
      <rPr>
        <sz val="11"/>
        <rFont val="Calibri"/>
        <family val="2"/>
      </rPr>
      <t xml:space="preserve">quarantined and got tested today (3/26/20).  Test results are expected within 24 hours. (UPDATE) 03/30/2020, results returned negative. </t>
    </r>
  </si>
  <si>
    <t xml:space="preserve">DOD soldier assigned to CTX reported to his commanding officer that he felt ill.  The soldier was immediately self-quarantined and directed to go get tested.  Test Results pending. one negative test.  </t>
  </si>
  <si>
    <t xml:space="preserve">DOD soldier assigned to CTX reported to his commanding officer that he felt ill.  The soldier was immediately self-quarantined and directed to go get tested.  Test Results pending. </t>
  </si>
  <si>
    <t xml:space="preserve">On March 24, 2020, at approximately 1630 hours, Texas Army National Guardsman Corporal assigned to the Harlingen Border Patrol station under Operation Guardian Support, reported to his chain of command of a possible exposure to COVID-19 during a leadership training exercise at Camp Cook, Ball, Louisiana.  Corporal advised that he had found out on March 24, 2020 that two of his classmates that attended the training had been tested for COVID-19 on March 24, 2020.  According to Corporal, one of the classmates was asymptomatic, and the other was symptomatic with a headache and sore throat. Corporal was ordered to self-isolate by his immediate supervisor, Staff Sergeant  for 14 days as a precaution.  On 3/25  was tested for COVID-19 . Staff Sgt. advised (A)WC that the DOD Corporal’s test results for COVID-19 were negative.  Once the doctor provides a medical release he will be reassigned to normal duties within the shift.   </t>
  </si>
  <si>
    <t>DOD is under self-quarantine due to him displaying symptoms with characteristics of COVID-19 and will remain under self-quarantine for the next 14 days as instructed.  RTW 04/04</t>
  </si>
  <si>
    <t>DOD is under self-quarantine due to him displaying symptoms with characteristics of COVID-19 and will remain under self-quarantine for the next 14 days as instructed.  RTW 04/05</t>
  </si>
  <si>
    <t>DOD is under self-quarantine due to him displaying symptoms with characteristics of COVID-19 and will remain under self-quarantine for the next 14 days as instructed.  RTW 04/06</t>
  </si>
  <si>
    <t>DOD is under self-quarantine due to him displaying symptoms with characteristics of COVID-19 and will remain under self-quarantine for the next 14 days as instructed.  RTW 04/07</t>
  </si>
  <si>
    <t>DPS/JOIC</t>
  </si>
  <si>
    <t>SQ began 03/10/2020</t>
  </si>
  <si>
    <t>Texas State Guard advised that his spouse came in contact with a presenter at a conference in Corpus Chirsit that may have been exposed to with COVID 19.  Guard and his family are asymptomatic.  Returning to work 3/24/2020.</t>
  </si>
  <si>
    <t xml:space="preserve">On March 18, 2020, at approximately 3:00 p.m., Kingsville Station Management learned a DOD soldier assigned to Kingsville was instructed by his command staff to self-quarantine for a period of 14 days after he returned from travel to the state of Florida.  He is asymptomatic for COVID-19 nor does he believe he was exposed to anybody with COVID-19. If no symptoms appear, he will return to work March 31, 2020.   </t>
  </si>
  <si>
    <t>On March 23, 2020, A USMC MSC Operator assigned to IMB began showing symptoms of COVID-19.  The Marine is currently at a military medical facility getting evaluated.</t>
  </si>
  <si>
    <r>
      <t xml:space="preserve">On </t>
    </r>
    <r>
      <rPr>
        <sz val="11"/>
        <color rgb="FF000000"/>
        <rFont val="Times New Roman"/>
        <family val="1"/>
      </rPr>
      <t xml:space="preserve">April 14, 2020, at approximately 1600 hours, Georgia National Guardsman Staff Sergeant (SSG) who is assigned to the Harlingen Border Patrol station under Operation Guardian Support, reported a possible exposure to COVID-19 to his chain of command.  On today’s date, after being symptomatic, he went to the emergency room at Harlingen Medical Center to get tested for COVID-19 but the hospital was unable to administer the test.  A doctor in the ER advised SSG to quarantine himself for 14 days.  SSG did eventually get tested today (4/14/20) at a drive through testing facility in Brownsville, Texas.  Results are expected in 1-2 days. SSG began feeling a fever on April 11, 2020.  He attended the 6 a.m. muster then rode out to the field by himself and conducted spot checks on soldiers.  He then went back to his hotel room and continued working from there.  SSG does not share a room with anyone and works by himself.  He has not reported to the Harlingen Station since April 11, 2020.  </t>
    </r>
  </si>
  <si>
    <t>On  April 14, 2020 the first of two DOD Soldiers assigned to FTB was ordered by a ranking officer to self-isolate.  The Soldiers work alongside an FTB Agent currently pending test results for COVID-19.  The Soldier will remain isolated  pending the Agents test results.  The Soldier is asymptomatic at this time.</t>
  </si>
  <si>
    <t>On April 14, 2020  the second DOD Soldier assigned to FTB was ordered by a ranking officer to self-isolate.  The Soldiers work alongside an FTB Agent currently pending test results for COVID-19.  The Soldier will remain isolated  pending the Agents test results.  The second Soldier is also asymptomatic at this time.</t>
  </si>
  <si>
    <r>
      <t xml:space="preserve">A </t>
    </r>
    <r>
      <rPr>
        <b/>
        <sz val="11"/>
        <color rgb="FF000000"/>
        <rFont val="Calibri"/>
        <family val="2"/>
      </rPr>
      <t xml:space="preserve">Marine </t>
    </r>
    <r>
      <rPr>
        <sz val="11"/>
        <color rgb="FF000000"/>
        <rFont val="Calibri"/>
        <family val="2"/>
      </rPr>
      <t>assigned to the camera room at the Calexico Station, was working during the time when an FM&amp;E employee was repairing equipment.  The FM&amp;E employee tested positive for COVID19.  As part of DOD (Marine) protocol for exposures the Marine will be tested and quarantined for 14 days.</t>
    </r>
  </si>
  <si>
    <r>
      <t xml:space="preserve">A second </t>
    </r>
    <r>
      <rPr>
        <b/>
        <sz val="11"/>
        <color rgb="FF000000"/>
        <rFont val="Calibri"/>
        <family val="2"/>
      </rPr>
      <t>Marine</t>
    </r>
    <r>
      <rPr>
        <sz val="11"/>
        <color rgb="FF000000"/>
        <rFont val="Calibri"/>
        <family val="2"/>
      </rPr>
      <t xml:space="preserve"> assigned to the camera room in Calexico was working during the time when an FM&amp;E employee was repairing equipment.  The FM&amp;E employee tested positive for COVID19.  As part of DOD (Marine) protocol for exposures the Marine will be tested and quarantined for 14 days.</t>
    </r>
  </si>
  <si>
    <t xml:space="preserve">National Guard Soldier assigned to the AJO station reported that his father is ill and sought a medical evaluation. His father was tested for COVID for 14 days or negative test results. The soldiers chain of command ordered the soldier to self quarantine for 14 days or negative test results due to his claimed, long-term exposure to his father without PPE. 4/29: Father's test results negative, soldier commenced regular duties as per his chain of command. </t>
  </si>
  <si>
    <t>On 5/4/2020, SFC James Dean from the National Guard notified RGC management that a NG soldier might have been exposed to COVID-19. He will be tested on 05/05/2020 for COVID-19.</t>
  </si>
  <si>
    <t>Marine was working in close proximity for extended amount of time with agent who tested positive for COVID-19.  Marines will be tested on 5/7/20.  At 1340 on 5/7/2020, the Marine was cleared for full duty.</t>
  </si>
  <si>
    <t>National Guard (NG) SSG was at drill last weekend and was later advised that the wife of one of the soldiers at drill had tested positive for COVID-19. SSG did not have direct contact with this soldier but he did travel through common areas and touched door handles that the other soldier did.  NG Command is requiring that both SSG and his SPC roommate self-quarantine for 14 days.  Both are on Operation Guardian Support Mission at the Wellton Station.</t>
  </si>
  <si>
    <t xml:space="preserve">National Guard soldier assigned to TCA Stratigic Communications was feeling ill and sought a medical evaluation. The doctor ordered the soldier to quarantine for 14 days because of her symptoms but did not administer a cOVID test. </t>
  </si>
  <si>
    <t>Ops West</t>
  </si>
  <si>
    <t>CORRIDOR</t>
  </si>
  <si>
    <t>SECTOR_CODE</t>
  </si>
  <si>
    <t>SECTOR_NAME</t>
  </si>
  <si>
    <t>STATION_CODE</t>
  </si>
  <si>
    <t>STATION_NAME</t>
  </si>
  <si>
    <t>Location</t>
  </si>
  <si>
    <t>Tucson</t>
  </si>
  <si>
    <t>Ajo</t>
  </si>
  <si>
    <t>Why, AZ</t>
  </si>
  <si>
    <t>El Paso</t>
  </si>
  <si>
    <t>Alamogordo</t>
  </si>
  <si>
    <t>Alamogordo, NM</t>
  </si>
  <si>
    <t>Albuquerque</t>
  </si>
  <si>
    <t>Albuquerque, NM</t>
  </si>
  <si>
    <t>Big Bend</t>
  </si>
  <si>
    <t>Alpine</t>
  </si>
  <si>
    <t>Alpine, TX</t>
  </si>
  <si>
    <t>AMT</t>
  </si>
  <si>
    <t>Amarillo</t>
  </si>
  <si>
    <t>Amarillo, TX</t>
  </si>
  <si>
    <t>New Orleans</t>
  </si>
  <si>
    <t>BAT</t>
  </si>
  <si>
    <t>Baton Rouge</t>
  </si>
  <si>
    <t>Baton Rouge, LA</t>
  </si>
  <si>
    <t>Swanton</t>
  </si>
  <si>
    <t>BVB</t>
  </si>
  <si>
    <t>Beecher Falls</t>
  </si>
  <si>
    <t>Cannan, VT</t>
  </si>
  <si>
    <t>Blaine</t>
  </si>
  <si>
    <t>BLH</t>
  </si>
  <si>
    <t>Bellingham</t>
  </si>
  <si>
    <t>Bellingham, WA</t>
  </si>
  <si>
    <t>BBP</t>
  </si>
  <si>
    <t>Big Bend, TX</t>
  </si>
  <si>
    <t>Blaine, WA</t>
  </si>
  <si>
    <t>Yuma</t>
  </si>
  <si>
    <t>Blythe</t>
  </si>
  <si>
    <t>Blythe, CA</t>
  </si>
  <si>
    <t>Spokane</t>
  </si>
  <si>
    <t>Bonners Ferry</t>
  </si>
  <si>
    <t>Bonners Ferry, ID</t>
  </si>
  <si>
    <t>Grand Forks</t>
  </si>
  <si>
    <t>Bottineau</t>
  </si>
  <si>
    <t>Bottineau, ND</t>
  </si>
  <si>
    <t>San Diego</t>
  </si>
  <si>
    <t>Boulevard</t>
  </si>
  <si>
    <t>Boulevard, CA</t>
  </si>
  <si>
    <t>Del Rio</t>
  </si>
  <si>
    <t>Brackettville</t>
  </si>
  <si>
    <t>Brackettville, TX</t>
  </si>
  <si>
    <t>Brian A. Terry</t>
  </si>
  <si>
    <t>Naco, AZ</t>
  </si>
  <si>
    <t>Brown Field</t>
  </si>
  <si>
    <t>San Diego, CA</t>
  </si>
  <si>
    <t>Rio Grande Valley</t>
  </si>
  <si>
    <t>Brownsville</t>
  </si>
  <si>
    <t>Olmito, TX</t>
  </si>
  <si>
    <t>Buffalo</t>
  </si>
  <si>
    <t>Tonawanda, NY</t>
  </si>
  <si>
    <t>Burke</t>
  </si>
  <si>
    <t>Malone, NY</t>
  </si>
  <si>
    <t>Houlton</t>
  </si>
  <si>
    <t>Calais</t>
  </si>
  <si>
    <t>Baring, ME</t>
  </si>
  <si>
    <t>El Centro</t>
  </si>
  <si>
    <t>Calexico</t>
  </si>
  <si>
    <t>Calexico, CA</t>
  </si>
  <si>
    <t>Campo</t>
  </si>
  <si>
    <t>Pine Valley, CA</t>
  </si>
  <si>
    <t>CAR</t>
  </si>
  <si>
    <t>Carrizo Springs</t>
  </si>
  <si>
    <t>Carrizo Springs, TX</t>
  </si>
  <si>
    <t>Casa Grande</t>
  </si>
  <si>
    <t>Casa Grande, AZ</t>
  </si>
  <si>
    <t>Champlain</t>
  </si>
  <si>
    <t>Champlain, NY</t>
  </si>
  <si>
    <t>Chula Vista</t>
  </si>
  <si>
    <t>San Ysidro, CA</t>
  </si>
  <si>
    <t>Clint</t>
  </si>
  <si>
    <t>Clint, TX</t>
  </si>
  <si>
    <t>COV</t>
  </si>
  <si>
    <t>Colville</t>
  </si>
  <si>
    <t>Colville, WA</t>
  </si>
  <si>
    <t>COM</t>
  </si>
  <si>
    <t>Comstock</t>
  </si>
  <si>
    <t>Comstock, TX</t>
  </si>
  <si>
    <t>Corpus Christi</t>
  </si>
  <si>
    <t>Corpus Christi, TX</t>
  </si>
  <si>
    <t>Laredo</t>
  </si>
  <si>
    <t>Cotulla</t>
  </si>
  <si>
    <t>Cotulla, TX</t>
  </si>
  <si>
    <t>CUR</t>
  </si>
  <si>
    <t>Curlew</t>
  </si>
  <si>
    <t>Curlew, WA</t>
  </si>
  <si>
    <t>DST</t>
  </si>
  <si>
    <t>Dallas</t>
  </si>
  <si>
    <t>Dallas, TX</t>
  </si>
  <si>
    <t>Miami</t>
  </si>
  <si>
    <t>PPF</t>
  </si>
  <si>
    <t>Dania Beach</t>
  </si>
  <si>
    <t>Dania Beach, FL</t>
  </si>
  <si>
    <t>Del Rio, TX</t>
  </si>
  <si>
    <t>Deming</t>
  </si>
  <si>
    <t>Deming, NM</t>
  </si>
  <si>
    <t>Detroit</t>
  </si>
  <si>
    <t>Detroit, MI</t>
  </si>
  <si>
    <t>Douglas</t>
  </si>
  <si>
    <t>Douglas, AZ</t>
  </si>
  <si>
    <t>DUM</t>
  </si>
  <si>
    <t>Duluth</t>
  </si>
  <si>
    <t>Duluth, MN</t>
  </si>
  <si>
    <t>EGT</t>
  </si>
  <si>
    <t>Eagle Pass</t>
  </si>
  <si>
    <t>Eagle Pass, TX</t>
  </si>
  <si>
    <t>Eagle Pass South</t>
  </si>
  <si>
    <t>El Cajon</t>
  </si>
  <si>
    <t>El Cajon, CA</t>
  </si>
  <si>
    <t>El Centro, CA</t>
  </si>
  <si>
    <t>El Paso, TX</t>
  </si>
  <si>
    <t>Erie</t>
  </si>
  <si>
    <t>Erie, PA</t>
  </si>
  <si>
    <t>EUR</t>
  </si>
  <si>
    <t>Eureka</t>
  </si>
  <si>
    <t>Eureka, MT</t>
  </si>
  <si>
    <t>Falfurrias</t>
  </si>
  <si>
    <t>Falfurrias, TX</t>
  </si>
  <si>
    <t>Fort Brown</t>
  </si>
  <si>
    <t>Brownsville, TX</t>
  </si>
  <si>
    <t>FFM</t>
  </si>
  <si>
    <t>Fort Fairfield</t>
  </si>
  <si>
    <t>Fort Fairfield, ME</t>
  </si>
  <si>
    <t>Fort Hancock</t>
  </si>
  <si>
    <t>Ft. Hancock, TX</t>
  </si>
  <si>
    <t>FTS</t>
  </si>
  <si>
    <t>Fort Stockton</t>
  </si>
  <si>
    <t>Fort Stockton, TX</t>
  </si>
  <si>
    <t>Freer</t>
  </si>
  <si>
    <t>Freer, TX</t>
  </si>
  <si>
    <t>Gibraltar</t>
  </si>
  <si>
    <t>Gibralter, MI</t>
  </si>
  <si>
    <t>Grand Marais</t>
  </si>
  <si>
    <t>Grand Marais, MN</t>
  </si>
  <si>
    <t>GPS</t>
  </si>
  <si>
    <t>Gulfport</t>
  </si>
  <si>
    <t>Gulfport, MS</t>
  </si>
  <si>
    <t>Harlingen</t>
  </si>
  <si>
    <t>Harlingen, TX</t>
  </si>
  <si>
    <t>Havre</t>
  </si>
  <si>
    <t>Havre, MT</t>
  </si>
  <si>
    <t>Hebbronville</t>
  </si>
  <si>
    <t>Hebbronville, TX</t>
  </si>
  <si>
    <t>HLS</t>
  </si>
  <si>
    <t>Houlton, ME</t>
  </si>
  <si>
    <t>Imperial Beach</t>
  </si>
  <si>
    <t>Indio</t>
  </si>
  <si>
    <t>Indio, CA</t>
  </si>
  <si>
    <t>INF</t>
  </si>
  <si>
    <t>International Falls</t>
  </si>
  <si>
    <t>International Falls, MN</t>
  </si>
  <si>
    <t>JMB</t>
  </si>
  <si>
    <t>Jackman</t>
  </si>
  <si>
    <t>Jackman, ME</t>
  </si>
  <si>
    <t>JAB</t>
  </si>
  <si>
    <t>Jacksonville</t>
  </si>
  <si>
    <t>Jacksonville, FL</t>
  </si>
  <si>
    <t>Kingsville</t>
  </si>
  <si>
    <t>Kingsville, TX</t>
  </si>
  <si>
    <t>LAK</t>
  </si>
  <si>
    <t>Lake Charles</t>
  </si>
  <si>
    <t>Lake Charles, LA</t>
  </si>
  <si>
    <t>Laredo North</t>
  </si>
  <si>
    <t>Laredo, TX</t>
  </si>
  <si>
    <t>Laredo South</t>
  </si>
  <si>
    <t>Laredo West</t>
  </si>
  <si>
    <t>Las Cruces</t>
  </si>
  <si>
    <t>Las Cruces, NM</t>
  </si>
  <si>
    <t>Lordsburg</t>
  </si>
  <si>
    <t>Lordsburg, NM</t>
  </si>
  <si>
    <t>LBK</t>
  </si>
  <si>
    <t>Lubbock</t>
  </si>
  <si>
    <t>Lubbock, TX</t>
  </si>
  <si>
    <t>Malta</t>
  </si>
  <si>
    <t>Malta, MT</t>
  </si>
  <si>
    <t>MAF</t>
  </si>
  <si>
    <t>Marathon</t>
  </si>
  <si>
    <t>Marathon, FL</t>
  </si>
  <si>
    <t>Marfa</t>
  </si>
  <si>
    <t>Marfa, TX</t>
  </si>
  <si>
    <t>Marysville</t>
  </si>
  <si>
    <t>Marysville, MI</t>
  </si>
  <si>
    <t>MNB</t>
  </si>
  <si>
    <t>Massena</t>
  </si>
  <si>
    <t>Massena, NY</t>
  </si>
  <si>
    <t>McAllen</t>
  </si>
  <si>
    <t>McAllen, TX</t>
  </si>
  <si>
    <t>MTF</t>
  </si>
  <si>
    <t>Metaline</t>
  </si>
  <si>
    <t>Metaline, WA</t>
  </si>
  <si>
    <t>Midland</t>
  </si>
  <si>
    <t>Midland, TX</t>
  </si>
  <si>
    <t>Mobile</t>
  </si>
  <si>
    <t>Mobile, AL</t>
  </si>
  <si>
    <t>NLS</t>
  </si>
  <si>
    <t>New Orleans, LA</t>
  </si>
  <si>
    <t>NVB</t>
  </si>
  <si>
    <t>Newport</t>
  </si>
  <si>
    <t>Newport, VT</t>
  </si>
  <si>
    <t>Newton-Azrak</t>
  </si>
  <si>
    <t>Murietta, CA</t>
  </si>
  <si>
    <t>Niagara Falls</t>
  </si>
  <si>
    <t>Niagara Falls, NY</t>
  </si>
  <si>
    <t>Nogales</t>
  </si>
  <si>
    <t>Nogales, AZ</t>
  </si>
  <si>
    <t>Ogdensburg</t>
  </si>
  <si>
    <t>Ogdensburg, NY</t>
  </si>
  <si>
    <t>ORB</t>
  </si>
  <si>
    <t>Orlando</t>
  </si>
  <si>
    <t>Orlando, FL</t>
  </si>
  <si>
    <t>ORV</t>
  </si>
  <si>
    <t>Oroville</t>
  </si>
  <si>
    <t>Oroville, WA</t>
  </si>
  <si>
    <t>OSN</t>
  </si>
  <si>
    <t>Oswego</t>
  </si>
  <si>
    <t>Oswego, NY</t>
  </si>
  <si>
    <t>PEC</t>
  </si>
  <si>
    <t>Pecos</t>
  </si>
  <si>
    <t>Pecos, TX</t>
  </si>
  <si>
    <t>PMB</t>
  </si>
  <si>
    <t>Pembina</t>
  </si>
  <si>
    <t>Pembina, ND</t>
  </si>
  <si>
    <t>PLB</t>
  </si>
  <si>
    <t>Plentywood</t>
  </si>
  <si>
    <t>Plentywood, MT</t>
  </si>
  <si>
    <t>PAW</t>
  </si>
  <si>
    <t>Port Angeles</t>
  </si>
  <si>
    <t>Port Angeles, WA</t>
  </si>
  <si>
    <t>PRT</t>
  </si>
  <si>
    <t>Portal</t>
  </si>
  <si>
    <t>Portal, ND</t>
  </si>
  <si>
    <t>PRS</t>
  </si>
  <si>
    <t>Presidio</t>
  </si>
  <si>
    <t>Presidio, TX</t>
  </si>
  <si>
    <t>Ramey</t>
  </si>
  <si>
    <t>RAM</t>
  </si>
  <si>
    <t>Aguadilla, PR</t>
  </si>
  <si>
    <t>RGM</t>
  </si>
  <si>
    <t>Rangeley</t>
  </si>
  <si>
    <t>Rangeley, ME</t>
  </si>
  <si>
    <t>Richford</t>
  </si>
  <si>
    <t>Richford, VT</t>
  </si>
  <si>
    <t>Rio Grande City</t>
  </si>
  <si>
    <t>Rio Grand City, TX</t>
  </si>
  <si>
    <t>Rochester</t>
  </si>
  <si>
    <t>Rochester, NY</t>
  </si>
  <si>
    <t>RKS</t>
  </si>
  <si>
    <t>Rocksprings</t>
  </si>
  <si>
    <t>Rocksprings, TX</t>
  </si>
  <si>
    <t>Saint Mary</t>
  </si>
  <si>
    <t>Babb, MT</t>
  </si>
  <si>
    <t>SAT</t>
  </si>
  <si>
    <t>San Angelo</t>
  </si>
  <si>
    <t>San Angelo, TX</t>
  </si>
  <si>
    <t>STX</t>
  </si>
  <si>
    <t>San Antonio</t>
  </si>
  <si>
    <t>San Antonio, TX</t>
  </si>
  <si>
    <t>San Clemente</t>
  </si>
  <si>
    <t>San Clemente, CA</t>
  </si>
  <si>
    <t>Sanderson</t>
  </si>
  <si>
    <t>Sanderson, TX</t>
  </si>
  <si>
    <t>Sandusky Bay</t>
  </si>
  <si>
    <t>Port Clinton, OH</t>
  </si>
  <si>
    <t>Santa Teresa</t>
  </si>
  <si>
    <t>Santa Teresa, NM</t>
  </si>
  <si>
    <t>Sault Ste. Marie</t>
  </si>
  <si>
    <t>Sault Ste. Marie, MI</t>
  </si>
  <si>
    <t>Scobey</t>
  </si>
  <si>
    <t>Scobey, MT</t>
  </si>
  <si>
    <t>Sierra Blanca</t>
  </si>
  <si>
    <t>Sierra Blanca, TX</t>
  </si>
  <si>
    <t>Sonoita</t>
  </si>
  <si>
    <t>Sonoita, AZ</t>
  </si>
  <si>
    <t>Spokane, WA</t>
  </si>
  <si>
    <t>SMS</t>
  </si>
  <si>
    <t>Sumas</t>
  </si>
  <si>
    <t>Sumas, WA</t>
  </si>
  <si>
    <t>Highgate, VT</t>
  </si>
  <si>
    <t>Sweetgrass</t>
  </si>
  <si>
    <t>Sunburst, MT</t>
  </si>
  <si>
    <t>TAB</t>
  </si>
  <si>
    <t>Tampa</t>
  </si>
  <si>
    <t>Tampa, FL</t>
  </si>
  <si>
    <t>Three Points</t>
  </si>
  <si>
    <t>Three Points, AZ</t>
  </si>
  <si>
    <t>Truth or Consequences</t>
  </si>
  <si>
    <t>Tucson, AZ</t>
  </si>
  <si>
    <t>Uvalde</t>
  </si>
  <si>
    <t>Uvalde, TX</t>
  </si>
  <si>
    <t>VMB</t>
  </si>
  <si>
    <t>Van Buren</t>
  </si>
  <si>
    <t>Van Buren, ME</t>
  </si>
  <si>
    <t>Van Horn</t>
  </si>
  <si>
    <t>Van Horn, TX</t>
  </si>
  <si>
    <t>WRM</t>
  </si>
  <si>
    <t>Warroad</t>
  </si>
  <si>
    <t>Warroad, MN</t>
  </si>
  <si>
    <t>WIB</t>
  </si>
  <si>
    <t>Wellesley Island</t>
  </si>
  <si>
    <t>Wellesley Island, NY</t>
  </si>
  <si>
    <t>Wellton</t>
  </si>
  <si>
    <t>Wellton, AZ</t>
  </si>
  <si>
    <t>Weslaco</t>
  </si>
  <si>
    <t>Weslaco, TX</t>
  </si>
  <si>
    <t>West Palm Beach</t>
  </si>
  <si>
    <t>West Palm Beach, FL</t>
  </si>
  <si>
    <t>WHF</t>
  </si>
  <si>
    <t>Whitefish</t>
  </si>
  <si>
    <t>Whitefish, MT</t>
  </si>
  <si>
    <t>Willcox</t>
  </si>
  <si>
    <t>Willcox, AZ</t>
  </si>
  <si>
    <t>Ysleta</t>
  </si>
  <si>
    <t>Yuma, AZ</t>
  </si>
  <si>
    <t>Zapata</t>
  </si>
  <si>
    <t>Zapata, TX</t>
  </si>
  <si>
    <t>Law Enforcement Operations Directorate</t>
  </si>
  <si>
    <t>Washington, D.C.</t>
  </si>
  <si>
    <t>HQ Components</t>
  </si>
  <si>
    <t>Program Management Office Directorate</t>
  </si>
  <si>
    <t>Mission Readiness Operations Directorate</t>
  </si>
  <si>
    <t>Strategic Planning and Analysis Directorate</t>
  </si>
  <si>
    <t>Headquarters</t>
  </si>
  <si>
    <t>Other Locations</t>
  </si>
  <si>
    <t>Special Operations Group</t>
  </si>
  <si>
    <t>Fort Bliss, TX</t>
  </si>
  <si>
    <t>ATC</t>
  </si>
  <si>
    <t>Advanced Training Center</t>
  </si>
  <si>
    <t>Harpers Ferry, WV</t>
  </si>
  <si>
    <t>Border Patrol Academy</t>
  </si>
  <si>
    <t>Artesia, NM</t>
  </si>
  <si>
    <t>Northern Border Coordination Center</t>
  </si>
  <si>
    <t>Selfridge ANGB, MI</t>
  </si>
  <si>
    <t>National Targeting Center</t>
  </si>
  <si>
    <t>Sterling, VA</t>
  </si>
  <si>
    <t>BPSCC</t>
  </si>
  <si>
    <t>Border Patrol Special Coordination Center</t>
  </si>
  <si>
    <t>NMTC</t>
  </si>
  <si>
    <t>National Marine Training Center</t>
  </si>
  <si>
    <t>St. Augustine, FL</t>
  </si>
  <si>
    <t>TALMEC</t>
  </si>
  <si>
    <t>Tactical Air, Land &amp; Marine Enterprise Communications</t>
  </si>
  <si>
    <t>Tucson Sector</t>
  </si>
  <si>
    <t>Sectors</t>
  </si>
  <si>
    <t>El Paso Sector</t>
  </si>
  <si>
    <t>Big Bend Sector</t>
  </si>
  <si>
    <t>New Orleans Sector</t>
  </si>
  <si>
    <t>Swanton Sector</t>
  </si>
  <si>
    <t>Swanton, VT</t>
  </si>
  <si>
    <t>Blaine Sector</t>
  </si>
  <si>
    <t>Yuma Sector</t>
  </si>
  <si>
    <t>Spokane Sector</t>
  </si>
  <si>
    <t>Grand Forks Sector</t>
  </si>
  <si>
    <t>Grand Forks, ND</t>
  </si>
  <si>
    <t>San Diego Sector</t>
  </si>
  <si>
    <t>Chula Vista, CA</t>
  </si>
  <si>
    <t>Del Rio Sector</t>
  </si>
  <si>
    <t>Rio Grande Valley Sector</t>
  </si>
  <si>
    <t>Edinburg, TX</t>
  </si>
  <si>
    <t>Buffalo Sector</t>
  </si>
  <si>
    <t>Grand Island, NY</t>
  </si>
  <si>
    <t>Houlton Sector</t>
  </si>
  <si>
    <t>Hodgdon, ME</t>
  </si>
  <si>
    <t>El Centro Sector</t>
  </si>
  <si>
    <t>Laredo Sector</t>
  </si>
  <si>
    <t>Miami Sector</t>
  </si>
  <si>
    <t>Pembroke Pines, FL</t>
  </si>
  <si>
    <t>Detroit Sector</t>
  </si>
  <si>
    <t>Havre Sector</t>
  </si>
  <si>
    <t>Ramey Sector</t>
  </si>
  <si>
    <t>SECTORS</t>
  </si>
  <si>
    <t>POSITIONS</t>
  </si>
  <si>
    <t>PAIC</t>
  </si>
  <si>
    <t xml:space="preserve">SIU </t>
  </si>
  <si>
    <t>MIP/SIU</t>
  </si>
  <si>
    <t xml:space="preserve">MIP </t>
  </si>
  <si>
    <t>SIO</t>
  </si>
  <si>
    <t>FBC137B</t>
  </si>
  <si>
    <t>DEHBJHS</t>
  </si>
  <si>
    <t>Doctor ordered quarantined and to be tested for COVID-19._x000D_
UPDATE1: On 04/07/2020 employee notified station management that his test results came back positive for COVID-19.   UPDATE 2: 4/13/2020 Employee contacted station and advised that he had been admitted to the hospital for observation due to showing signs of pneumonia  UPDATE 3: 4/15/2020 Employee released from the hospital and instructed to continue to quarantine at home.  UPDATE 4: 04/17/2020: Employee continues to recover at home, no longer has symptoms of fever.  (UPDATE 5:  04/19/2020) Employee continues to recover at home.  Employee is waiting to be symptom free for 7 days before going to retest as per doctor.  (UPDATE) 4/24/20 - Employee continues to recover at home.  Still has minor symptoms but overall is feeling better.  4/28/2020- Employee was contacted and informed that he had tested negative for COVID-19 now.  Physician is going to schedule a second test to confirm the first test was not a false reading.  Test date is pending. still experiencing general weakness and extreme soreness in his chest and lungs. At this time he appears to be asymptomatic.  He tested negative on his follow-up test (4/28/20)and is awaiting a second test before he can be cleared for return to duty. UPDATE 2nd test SCHEDULED FOR 05/06</t>
  </si>
  <si>
    <t>DBHDQON</t>
  </si>
  <si>
    <t>DFFBKUK</t>
  </si>
  <si>
    <t>BPA ordered quarantined for 7 days by doctor, due to flu like symptoms. COVID-19 test results are pending. Has been symptom free for a few days now.  He has a doctor’s appointment scheduled this Tuesday 5/5/20.  He will receive a COVID-19 test then and upon a negative result will return to duty. UPDATE:  to be tested again 05/05/2020</t>
  </si>
  <si>
    <t>EBECWOA</t>
  </si>
  <si>
    <t>BPA advised on 4/23/20 that she had been in close contact with a relative who tested positive for COVID-19.  She is asymptomatic and she provided a doctor's note placing her on quarantine for 14 days.</t>
  </si>
  <si>
    <t>CTX BPA went to Summit Urgent Care where the agent was diagnosed with bronchitis.  Medical Facility encouraged self-quarantine and provided information for COVID-19 Test scheduling.  BPA was placed on Weather and Safety Admin Leave pending test results.</t>
  </si>
  <si>
    <t>ALA SBPA tested positive for COVID-19 on 4/28/2020 @ 1500 hrs.  SBPA is currently on Annual Leave (AL) and has self-quarantined. (UPDATE 05/03/2020) SBPA continues to be symptomatic but is slowly recovering and is feeling better.</t>
  </si>
  <si>
    <t>DEDGLXK</t>
  </si>
  <si>
    <t>BFELSXQ</t>
  </si>
  <si>
    <t>DEEK18P</t>
  </si>
  <si>
    <t>Agent tested positive for COVID on 4/3. Agent was detailed to the USCIS office in Dilley, Texas from November 3, 2019 until March 23, 2020. Agent returned to Arizona by vehicle. Agent has not been to any government facility other than the USCIS office in Dilley, Texas. Agent's doctor ordered him quarantined until 4/24. Agent will need to be cleared by CBP Medical Team before returning to work. 4/6 update: agent doing well, symptoms are mild, remains quarantined. Agent did interview aliens consistent with his job responsibilities. agent developed symptoms after traveling by vehicle to Arizona and was not in contact with any aliens while symptomatic. 4/19: doctor advised agent's return to work date as 4/29. 4/25: agent is still showing symptoms of COVID and the doctor extended the agents quarantine to 5/13. 5/3 update: agent still has a deep, dry cough. He does not have any other symptoms. His intended RTW date of 5/13 remains accurate.</t>
  </si>
  <si>
    <t>Low Risk Exposure: 1 SBPA on Temporary Detail to SOG.  Advised CoC of a low-risk possible exposure.  Agent's brother who lives at the house of agent's childrens' caretaker (mother's home) was in contact with a co-worker who tested positive for COVID-19.  Agent's brother is currently asymptomatic however was tested yesterday 4/7/2020 and pending results.  Last contact with the household was last week (approx. March 28th).  Currently Agent and immediate family are asymptomatic.  As a precaution, agent will continue to work at assigned alternate work site and self-quarantine for the remainder of the 14 day period.  ****UPDATE 4/13/2020 - Agent advises brother tested negative for COVID-19.  UPDATE:  Negative for covid.  Will SQ until 05/09</t>
  </si>
  <si>
    <t>CGIJ9QM</t>
  </si>
  <si>
    <t>FAZ2BRD</t>
  </si>
  <si>
    <t>CBDHG7E</t>
  </si>
  <si>
    <t>EFGH858</t>
  </si>
  <si>
    <t>EGCDFOQ</t>
  </si>
  <si>
    <t>DFDGO0H</t>
  </si>
  <si>
    <t>EGE4HDD</t>
  </si>
  <si>
    <t>DEEAMEB</t>
  </si>
  <si>
    <t>GEGER1G</t>
  </si>
  <si>
    <t>CACLLJX</t>
  </si>
  <si>
    <t>EZH516Q</t>
  </si>
  <si>
    <t>EBE1KHO</t>
  </si>
  <si>
    <t>ABHIR2T</t>
  </si>
  <si>
    <t>DFBJ15G</t>
  </si>
  <si>
    <t>CTX Agent's son tested positive for Covid-19 on 4/29/2020. Agent and rest of his family were tested and all results are negative. Agent was placed and weather &amp; Safety Leave. Update to follow.</t>
  </si>
  <si>
    <t>On April 30, 2020 an FTB Agent advised his wife who is employed at a Browsnville Hospital had been exposed to a postive COVID-19 person.  The family was palced in self isolation pending wife's tests results. Agent was on his days off. 5/3/ 2020 Agent advised wife's test results came back positive.  Agent will continue in self isolation and will be getting tested.  Will remain in isolation until daughters results return</t>
  </si>
  <si>
    <t>Employee's wife is showing symptoms and was tested for COVID 19 on May 3rd.  Employee with no symtoms was ordered to Self Quarantine until test results of wife</t>
  </si>
  <si>
    <t>On 5/4, a BPA notified his WC that he and his wife had been tested for COVID-19.  The BPA's wife went to the doctor due to having a cough, shortness of breath, and a fever.  The BPA is asymptomatic, but was advised by his family doctor that both he and his wife needed to get tested.</t>
  </si>
  <si>
    <t>FAA5RC1</t>
  </si>
  <si>
    <t>An Mission Support Specialist has three family members who have tested positive for COVID-19.  The MSS last had contact on 4/28 and she is symptomatic.  The MSS  and her husband are scheduled to be tested for COVID 19.</t>
  </si>
  <si>
    <t xml:space="preserve">On May 5th, at approximately 12:43 a.m.  KIN BPA called the Kingsville Station to advise he was pending results from a COVID-19 test administered on May 4, 2020.  KIN BPA decided to get tested because he had been sick since May 3rd and had been off work on Sick Leave. KIN BPA was tested at the Richard Borchardt Fairgrounds, a drive-through testing center administered by the Texas Military Department.  KIN BPA is scheduled to receive his results by Friday 5/8/2020.  KIN management ordered BPA to be quarantined pending test results </t>
  </si>
  <si>
    <t>BPA became aware that his wife had contact with COVID-19 positive subject on 5-3-2020. BPA was scheduled to work on 5-4-2020. He contacted doctor and was ordered to self quarantine for 14 days starting 5-4-2020.</t>
  </si>
  <si>
    <t>FZCD85A</t>
  </si>
  <si>
    <t>Agent's mother, whom she lives with, tested Positive for COVID-19 on May 5, 2020.  The mother is currently hospitalized, agents 9 year old daughter is showing symptoms and will be taken to the doctor for evaluation. Agent is currently not showing any symptoms.  Mother's doctor advised for agent to self-quarantine.  UPDATE:  Positive on 05/06</t>
  </si>
  <si>
    <t>EDGB6PS</t>
  </si>
  <si>
    <t>EFHMS8U</t>
  </si>
  <si>
    <t>On May 11, 2020, an Agent from the Boulevard Border Patrol Station advised station management that he tested positive for COVID-19 on todays date. Agent began to not feel well and exhibited symptoms on Sunday May 3, 2020. On Tuesday May 05, 2020, the Agent was initially tested for COVID-19 and results were negative. At that time he was diagnosed with Bronchitis and has been on sick leave. Agent's last day of work at the Boulevard Border Patrol Station was Friday May 1, 2020.</t>
  </si>
  <si>
    <t>CBDJAQF</t>
  </si>
  <si>
    <t>FBD0C58</t>
  </si>
  <si>
    <t>EDEG9DE</t>
  </si>
  <si>
    <t>On May 15, 2020, agent notified the station of a positive COVID-19 result.  Agent had originally tested negative (blood test) on May 12, 2020, however do to continuing symptoms, a swab test was performed on May 14, 2020, which the results returned positive.  Agent will be quarantined for 14 days and will be placed on FFCRA.</t>
  </si>
  <si>
    <t>1896 Series ASC employees sees wife over weekend and is in contact with her on Sunday May 10, 2020.  Employee reports to work on May 11-13, 2020.  Employee receives phone call from wife informing him that she is Positive for COVID-19.  Employee was in close contact with at least (5) additional employees within SPP.  A record within the EOC COVID-19 Incident Management tracking Tool was created.  This is case #00007166.  The (1) 1896 Series Assistant Chief and (2) children have self quarantined starting today; Doctor will perscribe COVID-19 testing for (1) Border Patrol employee and (2) children - updates to follow. 5/22 - continuing self-quarantine, employee's results pending.</t>
  </si>
  <si>
    <t>On May 21, 2020, a Ramey Sector mission support employee called Sector to advised that she was advised to be tested for COVID-19. The employee is not symptomatic, has not tested positive to any COVID-19 test and has no confirmed exposures to anyone with COVID-19. The employee explained that the reason for her doctor's referral to be tested is that she traveled to San Diego and returned to Puerto Rico back in February, She also had an oral procedure about a month ago. For these reasons, her doctor stated that she met CDC referral standards for COVID-19 testing as a precautionary measure. The employee expects to receive results of the test today. UPDATE:  On May 22, 2020, at 1:20PM (AST) the employee informed that she tested negative for COVID-19. No further action expected.</t>
  </si>
  <si>
    <t>On 5/8/2020, RGC Station advised that the BPA 3 came into contact with a detainee who had a positive COVID-19 Antibodies Rapid Test. The detainee has received a second test and is expected to have the results in 2-3 days.  Agent was evaluated as a low to minimal exposure and istructed to self monitor and alert SBPA if any symptoms.Re-Opened on 5/11/20 Agent requested to be self quarantined and was granted S&amp;W leave. On May 15, 2020, BPA advised RGC management that he took the Rapid COVID-19 Test which came back negative. He is pending the COVID-19 PCR "nasal swab" test which he took on May 14, 2020. May 22, 2020. BPA completed his 14 day quarantine and will return to work on his next scheduled day.</t>
  </si>
  <si>
    <t>On 5/8/2020, RGC Station advised that the BPA 4 came into contact with a detainee who had a positive COVID-19 Antibodies Rapid Test. The detainee has received a second test and is expected to have the results in 2-3 days.    Agent was evaluated as a low to minimal exposure and istructed to self monitor and alert SBPA if any symptoms. Re-Opened on 5/11/20 Agent requested to be seld quarantined was granted S&amp;W leave. May 22, 2020. BPA completed his 14 day quarantine and will return to work on his next scheduled day.</t>
  </si>
  <si>
    <t>5/11/20 RGC station advised that Agent was also part of the Agents that came into contact with a subject who had Positive COVID-19 Antibodies Rapid Test.  The detainee has received a second test, test results are still pending.  Agent requested to be self quarantined and was granted W&amp;S Leave. May 22, 2020. BPA completed his 14 day quarantine and will return to work on his next scheduled day.</t>
  </si>
  <si>
    <t>On May 12, 2020 RGC station advised that this agent was also a part of the group of agents that came into contact with a subject who tested Positive for COVID-19.  The agent is currently asymptomatic, but has been advised by management to self-isolate and self monitor for 14 days. May 22, 2020. BPA completed his 14 day quarantine and will return to work on his next scheduled day.</t>
  </si>
  <si>
    <t>On May 15, 2020 RGC station advised that this agent was also a part of the group of agents that came into contact with a subject who tested Positive for COVID-19.  The agent is currently asymptomatic, but has been advised by management to self-isolate and self monitor for 7 days. May 22, 2020. BPA completed his 7 day quarantine and will return to work on his next scheduled day.</t>
  </si>
  <si>
    <t>On May 19, 2020 the agent was tested for COVID-19 as a precautionary measure after it was reported he was exposed to an agent who tested positive for COVID-19 on May 13, 2020.  The agent is currently asymptomatic and self monitoring on duty. May 22, 2020. BPA's test results came back negative. BPA will return to work.</t>
  </si>
  <si>
    <t xml:space="preserve">On May 18, 2020, at approximately 1245 hours, Eagle Pass South (EGS) Border Patrol Agent (BPA) advised his supervisor that he and his family were tested for COVID-19 at United Medical Center in Eagle Pass.  He has been ordered by a Doctor to quarantine for 14 days or until his test result are returned in approximately 4-5 days. BPA’s children have coughs, but no other symptoms. On 5/22/2020, at 0930 hours BPA reported that his COVID-19 test results were NEGATIVE.  FINAL UPDATE/ CLOSED 5/22/2020  </t>
  </si>
  <si>
    <t>Supervisory Border Patrol Agent (SBPA) advised he will be self quarantining for 14 days after carpooling with WC above.  SBPA is currently symptomatic with sore throat. He is scheduled for a Dr apmt today at 1500. 5/22 - Results are still pending.</t>
  </si>
  <si>
    <t xml:space="preserve">Border Patrol Agent advised that his mother tested positive for COVID-19.  Agent last had contact with his mother on 5/11/2020.  Agent is asymptomatic and was directed to get tested.  Agent is currently self-quarantining pending test result. 5/22 - Results are still pending. </t>
  </si>
  <si>
    <t>Mission Support Specialist (MSS) reported that she spend time with a friend on 5/17/2020 that tested positive for COVID-19 on 5/20/2020. She was directed to self-quarantine and to get tested ASAP. She will follow up with results.  5/22 -  Employee contacted today and confirmed a testing date of May 28, 2020.</t>
  </si>
  <si>
    <t xml:space="preserve">*****PRIMARY AGENT (Single)******  Employee indirectly exposed to virus from Lieutenant while on Deployment with National Guard Unit. Lieutenant's co-worker tested postive for COVID-19. </t>
  </si>
  <si>
    <t xml:space="preserve">*****PRIMARY AGENT (Single)******  Employee was on ML with the Texas Army National Guard in Houston, Texas and before getting discharged he was requried to get tested for COVID-19, in which he tested postive for. </t>
  </si>
  <si>
    <t>Agent's uncle passed away from COVID complications. The agent and his mother are the only two able to clean out his uncle's residence where his uncle was sick before going to the hospital. Due to this exposure, the agent's supervisor ordered the agent to quarantine for 14 days and to self monitor. 5/21 quarantine expired; agent returned to work.</t>
  </si>
  <si>
    <t>FCI9HY7</t>
  </si>
  <si>
    <t>TI</t>
  </si>
  <si>
    <t>Agent advised he visisted his sister on 5/17 and she later tested positive for COVID on 5/21. The agent's command staff order him quaranined due to his high-risk exposure to  a COVID posiitve person. Agnet was ordered to quarantine for 14 days.</t>
  </si>
  <si>
    <t xml:space="preserve">Agent carpools and works closely with the agent associated with encounter 114. Agent was also ordered by his comman staff to a 14 day quarantine. </t>
  </si>
  <si>
    <t>On May 15, 2020, two Brown Field Agents arrested IA, a Guatemalan citizen, for illegal entry in the Brown Field Station’s area of responsibility.  IA was arrested with two other subjects, who were all given surgical mask and transported to the Brown Field Border Patrol Station.  On May 18, 2020 an agent while not wearing PPE helped escort IA from his cell to the transport vehicle.  Subject was then transported to the Metropolitan Correction Center (MCC) for case adjudication.  As part of their normal procedures, MCC conducted a COVID-19 test, IA subsequently tested positive for COVID-19.  The agent was contacted and informed to self isolate on May 18, 2020.  The Agent has not been hospitalized or tested for COVID-19. 05/22 - Agent's test results for COVID-19 came back negative.  Agent was not cleared to return to work and will remain in self isolation for 14 days. Case will be removed.</t>
  </si>
  <si>
    <r>
      <t xml:space="preserve">On May 15, 2020, two Brown Field Agents arrested IA, a Guatemalan citizen, for illegal entry in the Brown Field Station’s area of responsibility.  IA was arrested with two other subjects, who were all given surgical mask and transported to the Brown Field Border Patrol Station.  On May 17, 2020 an agent while not wearing PPE provided IA a meal.  On May 18, 2020 the subject was then transported to the Metropolitan Correction Center (MCC) for case adjudication.  As part of their normal procedures, MCC conducted a COVID-19 test, IA subsequently tested positive for COVID-19.  The agent was contacted and informed to self isolate on May 18, 2020.  The Agent has not been hospitalized or tested for COVID-19.   </t>
    </r>
    <r>
      <rPr>
        <sz val="11"/>
        <color rgb="FFFF0000"/>
        <rFont val="Calibri"/>
        <family val="2"/>
      </rPr>
      <t>On 5/20/20 Agent contacted their supervisor and stated the COVID test results were negative and at this point, the agent has not reported any symptoms. Agent will return to work on Sunday 5/24.  Case will be removed.</t>
    </r>
  </si>
  <si>
    <t xml:space="preserve">Asymptomatic HSI Agent reported to SDC on 5/21 that they tested positive on 5/18.  2 Tunnel Team BPAs had low risk contact with the HSI agent on 5/13 while conducting activities at the Customs House II Tunnel warehouse.  All personnel maintained a minimum of 6 feet of distance and were wearing PPE at all times.  BPAs have not experienced any symptoms. and are off (leave and holiday) for the next 4 days.  Due to low risk level, BPAs will report to work on their next scheduled work day of May 26th.  BPAs are self monitoring.  </t>
  </si>
  <si>
    <t xml:space="preserve">CTX Agent's son tested positive for Covid-19 on 4/29/2020. Agent and rest of his family were tested and all results are negative. Agent was placed on Weather &amp; Safety Leave. Agent (quarantined) due to high risk exposure until further notice. Update to follow.  (Update:  5/13/2020), Agent’s son is still experiencing symptoms.  Agent’s son was prescribed further medication and is scheduled for a follow up COVID-19 test on Friday, 05/15/2020.  Agent and rest of family have not developed any symptoms.  Update to follow.  (Update 2: 5/19/2020), Agent's son was tested and waiting for results, expected by Wednesday May 20, 2020.  Update to follow. Update 3: 5/22/20, Test results for Agents son returned positive.  Agent continues to be quarantined.  Update to follow. </t>
  </si>
  <si>
    <t xml:space="preserve">CTX Agent reported spouse was exposed to an individual who tested positive for COVID-19.  The spouse works in the medical field and was tested for COVID-19 on 5/13/20.  Results expected to return in 24-48 hrs.  The spouse is currently experiencing symptoms (cough and sore throat).  Agent stated he does not feel sick and has not developed any symptoms but will seek further guidance relative to getting tested for COVID-19.  Agent requested Weather and Safety Admin Leave.  Spouse test results pending, update to follow.  Upadte 5/22/2020: Agents spouse test results returned negative on 5/19/20.  Agent returned to work on 5/20/20.  </t>
  </si>
  <si>
    <t xml:space="preserve">A EPS BPA reported on Thursday afternoon (5-21-2020) that his wife was experiencing COVID-19 like symptoms and that she went in to get tested.  The  BPA who is asymptomatic, took leave the remainder of the shift and got tested as well.  He is awaiting the test results and was place on a 14-day quarantine by his doctor. </t>
  </si>
  <si>
    <t xml:space="preserve">On May 8, 2020, at approximately 1600 hours, Eagle Pass South (EGS) Border Patrol Agent (BPA) advised his supervisor that he was ordered tested for COVID-19 by his family Doctor.  BPA and his family were tested at United Medical Center in Eagle Pass on May 8, 2020, and were ordered quarantine for 14 days or until his test result are returned in approximately 4-5 days.  BPA was directly exposed due to his daughter testing positive for COVID-19.  05/15/2020 0930 hours – BPA is reporting that he and his family are still asymptomatic.  Follow up testing is still pending. 05/22/2020 0745 – BPA is reporting that he and his family are still asymptomatic and doing well.  Family members are scheduled for follow up testing today (5/22/20).  Test results for the follow up testing will be available in 3-5 days. BPA is reporting that he is still asymptomatic.  As per CBP guidance BPA has been asymptomatic for the entire 14 day quarantine, BPA will return to work at his next scheduled work day.   </t>
  </si>
  <si>
    <t>Con-01</t>
  </si>
  <si>
    <t>Contractor</t>
  </si>
  <si>
    <t xml:space="preserve">Spouse of MRV Contract employee(Cleaning/Maintenance) displayed symptoms(shortness of breath, fever, sore throat).  Seen by doctor and tested on 04/14/20. Results expected in 3-5 days. Contract employee and spouse advised to self quarantine until test results return. Contract employee is asymptomatic. </t>
  </si>
  <si>
    <t>Con-02</t>
  </si>
  <si>
    <t>Con-03</t>
  </si>
  <si>
    <t>ISS Action contracted transport employee tested positive for COVID on 4/27. The employee was last at the TCC in TCA on 4/17 he was not feeling ill at work. Three days later on 4/20 the employee began feeling ill with a fever and cough. The employee first went to a doctor for evaluation on 4/21 and was diagnosed with seasonal allergies. on 4/23 the employee returned to his doctor because his symptoms did not improve. the doctor administered a COVID test and was confirmed to be positive on 4/27. The employee did have a family member pass away from COVID complications. The employee has been working with ISS Action in TCA since 4/1. The employee was wearing proper PPE, including a face mask and gloves whenever in contact with detained subjects as required. The doctor has ordered the employee quarantined for the duration of his illness and until he receives a negative COVID test indicating a full recovery from the illness. The TCC is also back-tracing detainees who were either booked in or at the TCC from April 14-17 between the hours of 0400-1200.  This doesn’t necessarily mean they came in contact with the ISS Officer, but only a possibility. 5/8: employee feeling better, up and walking daily. Update 5/22 - returned to work.</t>
  </si>
  <si>
    <t>Con-04</t>
  </si>
  <si>
    <t>Con-05</t>
  </si>
  <si>
    <t>Con-06</t>
  </si>
  <si>
    <t>Con-07</t>
  </si>
  <si>
    <t>Con-08</t>
  </si>
  <si>
    <t>Con-09</t>
  </si>
  <si>
    <t>Con-10</t>
  </si>
  <si>
    <t>Male ISS Action Contract employee tested positive for COVID on 5/6. Employee last worked 4/30 and as per policy wore proper PPE for every encounter with detainees. The employee was ordered quarantined until his doctor clears the employee to return to work. Update 5/22 - Better, still has a cough from the pneumonia.</t>
  </si>
  <si>
    <t>Con-11</t>
  </si>
  <si>
    <t>Female ISS Action Contract employee tested positive for COVID on 5/6. Employee last worked 4/24 and as per policy wore proper PPE for every encounter with detainees. The employee was ordered quarantined until her doctor clears the employee to return to work. Update 5/22 - Tested positive for the 2nd time.</t>
  </si>
  <si>
    <t>Con-12</t>
  </si>
  <si>
    <t>ISS Action contracted transport employee tested positive for COVID 5/7. The employees last day of work at the TCC was 5/1. The employee wore proper PPE as per ISS Action Policy. The employee's supervisor ordered the employee quarantined until his doctor clears him to return to work. Update 5/22 - Felling better everyday.</t>
  </si>
  <si>
    <t>Con-13</t>
  </si>
  <si>
    <t>Contractor working on border wall tested positive for COVID-19. No impact to USBP personnel or operations.</t>
  </si>
  <si>
    <t>DoD-01</t>
  </si>
  <si>
    <t>DoD-02</t>
  </si>
  <si>
    <t>DoD-03</t>
  </si>
  <si>
    <t>DoD-04</t>
  </si>
  <si>
    <t>DoD-05</t>
  </si>
  <si>
    <t>DoD-06</t>
  </si>
  <si>
    <t>DoD-07</t>
  </si>
  <si>
    <t>Marine Lieutenant (SM) exhibited a temperature of 101.2F over the night of 20 March. SM exhibits a dry cough and has been examined by the Battalion Medical Officer. The Medical Officer has designated the SM a person under investigation. SM was taken to Balboa Military Hospital for COVID-19 evaluation and testing. SM was tested and told to self-quarantine in hotel room until results of test return (24-72 hrs). (Marine was briefly at the BLV Station on 3/20/20 and has had continuous contact in person with the Marines that are stationed at BLV prior to 3/21/20).  Soldier was negative COVID.</t>
  </si>
  <si>
    <t>DoD-08</t>
  </si>
  <si>
    <t>DoD-09</t>
  </si>
  <si>
    <t>On March 17, 2020,  a total of sixteen (16) National Guard (NG) soldiers (Taskforce Volunteers) deployed to the Rio Grande City Border Patrol Station were placed under mandatory quarantine orders by their command staff for seven (7) days at the Holiday Inn Hotel in Rio Grande City, Texas.  This was due to four NGs traveling to South Padre Island, Texas on March 12-15, 2020.  On March 16, 2020, two of the NGs began displaying flu-like symptoms.  The two NGs received medical care at a clinic in Mission, Texas and tested negative for the flu and were identified as a low priority for COVID-19.  On March 16-17, the NGs reported for duty and had contact to other NG personnel deployed to RGC before NG command staff ordering mandatory quarantine.  As of March 17, none of the soldiers have exhibited signs of COVID-19, nor have any of the soldiers been tested for COVID-19 due to their ages and generally good health conditions.  If the soldiers begin to exhibit any additional symptoms during the seven (7) day quarantine an extended quarantine period will follow.  The Taskforce has already identified and decontaminated all MVSS vehicles and equipment associated to the potentially affected soldiers. 3/18/2020-RGC Station was notified a physician from the Valley Regional Medical Center in Brownsville, Texas will administer the COVID-19 test on all sixteen soldiers.  The 16 soldiers are en-route to Rio Grande Regional in McAllen, Texas to get tested for COVID-19.  Two soldiers were positive for Rhinovirus.  Negative COVID.  All have returned to duty.</t>
  </si>
  <si>
    <t>DoD-10</t>
  </si>
  <si>
    <t>DoD-11</t>
  </si>
  <si>
    <t>DoD-12</t>
  </si>
  <si>
    <t>DoD-13</t>
  </si>
  <si>
    <t>DoD-14</t>
  </si>
  <si>
    <t>DoD-15</t>
  </si>
  <si>
    <t>DoD-16</t>
  </si>
  <si>
    <t>DoD-17</t>
  </si>
  <si>
    <t>DoD-18</t>
  </si>
  <si>
    <t>DoD-19</t>
  </si>
  <si>
    <t>DoD-20</t>
  </si>
  <si>
    <t>DoD-21</t>
  </si>
  <si>
    <t>DoD-22</t>
  </si>
  <si>
    <t>DoD-23</t>
  </si>
  <si>
    <t>DoD-24</t>
  </si>
  <si>
    <t>DoD-25</t>
  </si>
  <si>
    <t xml:space="preserve">One DOD soldier assigned to CTX began to experience symptoms of COVID-19.  DOD soldier immediately self-quarantined and got tested today (3/26/20).  Test results are expected within 24 hours. (UPDATE) 03/30/2020, results returned negative. </t>
  </si>
  <si>
    <t>DoD-26</t>
  </si>
  <si>
    <t>DOD soldier assigned to CTX reported to his commanding officer that he felt ill.  The soldier was immediately self-quarantined and directed to go get tested.  Test Results pending. one negative test.</t>
  </si>
  <si>
    <t>DoD-27</t>
  </si>
  <si>
    <t>DOD soldier assigned to CTX reported to his commanding officer that he felt ill.  The soldier was immediately self-quarantined and directed to go get tested.  Test Results pending.</t>
  </si>
  <si>
    <t>DoD-28</t>
  </si>
  <si>
    <t>On March 24, 2020, at approximately 1630 hours, Texas Army National Guardsman Corporal assigned to the Harlingen Border Patrol station under Operation Guardian Support, reported to his chain of command of a possible exposure to COVID-19 during a leadership training exercise at Camp Cook, Ball, Louisiana.  Corporal advised that he had found out on March 24, 2020 that two of his classmates that attended the training had been tested for COVID-19 on March 24, 2020.  According to Corporal, one of the classmates was asymptomatic, and the other was symptomatic with a headache and sore throat. Corporal was ordered to self-isolate by his immediate supervisor, Staff Sergeant  for 14 days as a precaution.  On 3/25  was tested for COVID-19 . Staff Sgt. advised (A)WC that the DOD Corporal’s test results for COVID-19 were negative.  Once the doctor provides a medical release he will be reassigned to normal duties within the shift.</t>
  </si>
  <si>
    <t>DoD-29</t>
  </si>
  <si>
    <t>DOD is under self-quarantine due to him displaying symptoms with characteristics of COVID-19 and will remain under self-quarantine for the next 14 days as instructed.  RTW 04/04.</t>
  </si>
  <si>
    <t>DoD-30</t>
  </si>
  <si>
    <t>DOD is under self-quarantine due to him displaying symptoms with characteristics of COVID-19 and will remain under self-quarantine for the next 14 days as instructed.  RTW 04/05.</t>
  </si>
  <si>
    <t>DoD-31</t>
  </si>
  <si>
    <t>DOD is under self-quarantine due to him displaying symptoms with characteristics of COVID-19 and will remain under self-quarantine for the next 14 days as instructed.  RTW 04/06.</t>
  </si>
  <si>
    <t>DoD-32</t>
  </si>
  <si>
    <t>DOD is under self-quarantine due to him displaying symptoms with characteristics of COVID-19 and will remain under self-quarantine for the next 14 days as instructed.  RTW 04/07.</t>
  </si>
  <si>
    <t>DoD-33</t>
  </si>
  <si>
    <t>DoD-34</t>
  </si>
  <si>
    <t>On March 18, 2020, at approximately 3:00 p.m., Kingsville Station Management learned a DOD soldier assigned to Kingsville was instructed by his command staff to self-quarantine for a period of 14 days after he returned from travel to the state of Florida.  He is asymptomatic for COVID-19 nor does he believe he was exposed to anybody with COVID-19. If no symptoms appear, he will return to work March 31, 2020.</t>
  </si>
  <si>
    <t>DoD-35</t>
  </si>
  <si>
    <t>DoD-36</t>
  </si>
  <si>
    <t>DoD-37</t>
  </si>
  <si>
    <t>DoD-38</t>
  </si>
  <si>
    <t>DoD-39</t>
  </si>
  <si>
    <t>On April 14, 2020, at approximately 1600 hours, Georgia National Guardsman Staff Sergeant (SSG) who is assigned to the Harlingen Border Patrol station under Operation Guardian Support, reported a possible exposure to COVID-19 to his chain of command.  On today’s date, after being symptomatic, he went to the emergency room at Harlingen Medical Center to get tested for COVID-19 but the hospital was unable to administer the test.  A doctor in the ER advised SSG to quarantine himself for 14 days.  SSG did eventually get tested today (4/14/20) at a drive through testing facility in Brownsville, Texas.  Results are expected in 1-2 days. SSG began feeling a fever on April 11, 2020.  He attended the 6 a.m. muster then rode out to the field by himself and conducted spot checks on soldiers.  He then went back to his hotel room and continued working from there.  SSG does not share a room with anyone and works by himself.  He has not reported to the Harlingen Station since April 11, 2020.</t>
  </si>
  <si>
    <t>DoD-40</t>
  </si>
  <si>
    <t>DoD-41</t>
  </si>
  <si>
    <t>DoD-42</t>
  </si>
  <si>
    <t>DoD-43</t>
  </si>
  <si>
    <t>A Marine assigned to the camera room at the Calexico Station, was working during the time when an FM&amp;E employee was repairing equipment.  The FM&amp;E employee tested positive for COVID19.  As part of DOD (Marine) protocol for exposures the Marine will be tested and quarantined for 14 days.</t>
  </si>
  <si>
    <t>DoD-44</t>
  </si>
  <si>
    <t>A second Marine assigned to the camera room in Calexico was working during the time when an FM&amp;E employee was repairing equipment.  The FM&amp;E employee tested positive for COVID19.  As part of DOD (Marine) protocol for exposures the Marine will be tested and quarantined for 14 days.</t>
  </si>
  <si>
    <t>DoD-45</t>
  </si>
  <si>
    <t>National Guard Soldier assigned to the AJO station reported that his father is ill and sought a medical evaluation. His father was tested for COVID for 14 days or negative test results. The soldiers chain of command ordered the soldier to self quarantine for 14 days or negative test results due to his claimed, long-term exposure to his father without PPE. 4/29: Father's test results negative, soldier commenced regular duties as per his chain of command.</t>
  </si>
  <si>
    <t>DoD-46</t>
  </si>
  <si>
    <t>DoD-47</t>
  </si>
  <si>
    <t>DoD-48</t>
  </si>
  <si>
    <t>DoD-49</t>
  </si>
  <si>
    <t>DoD-50</t>
  </si>
  <si>
    <t>DoD-51</t>
  </si>
  <si>
    <t>DoD-52</t>
  </si>
  <si>
    <t>National Guard soldier assigned to TCA Stratigic Communications was feeling ill and sought a medical evaluation. The doctor ordered the soldier to quarantine for 14 days because of her symptoms but did not administer a COVID test.</t>
  </si>
  <si>
    <t>A Loyal Source medical employee assigned to SOD worked at the Ysleta POE during the dates of 04/08/2020 - 04/15/2020.  On the 04/08/2020 she also worked at the Santa Teresa Border Patrol Station.  She later tested positive for COVID-19 on 04/16/2020 and has not worked since.  Additional information on status is pending and will be updated.  (UPDATE 05/03/2020) SOD contacted LSGS on 04/29/2020 reference employee.  LSGS advised that employee was retested on 04/24/2020, results have not been received as of 05/03/2020. (UPDATE 5/6/2020) – El Paso Public Health misplaced LSGS employee test results and retested today at 1300 hours.  Should receive results in 3 days.  No additional sign or symptoms.  LSGS employee remains quarantined. Update: 05/12/2020: Employee's result from 3rd test came back inconclusive.  Employee was retested on 05/08/2020 results are pending. No additional sign or symptoms.  LSGS employee remains quarantined. UPDATE: (05/13/20) – LSGS employee test results returned negative. Employee returned to work on Sunday, May 17.</t>
  </si>
  <si>
    <t>On May 21, 2020, a Douglas Border Patrol Agent relayed to the station that he tested positive for the Covid-19.  On Friday May 15, 2020 this agent was assigned to the Mobile Command Center located near the Douglas POE, at approximately 5:00 or 6:00 pm. he began to feel ill. He called the station and requested sick leave the following day and went to High Desert Clinic in Sierra Vista, for a medical examination. The agent was tested for Covid-19 and the doctor recommended that the agent not return to work until they had the test results.  The agent received a positive COVID-19 test result 5/21. He has been in quarantine as his doctor recommended.   The agent notified Douglas Station of the positive results at approximately 8:35 am. on May 21, 2020.</t>
  </si>
  <si>
    <t xml:space="preserve">1 Agent ordered to self-quarantine due to direct contact with two family members suspected of having COVID-19.  The family members are pending test results and the results are expected to be returned on or about 05-25-2020.   Agent is currently detailed to El Paso Sector HQ and has not been working at the Alamogordo Station. </t>
  </si>
  <si>
    <t>5/13/20: BLV Agent that had contact with his assigned unit SBPA (referenced above) began to have a sore throat and issues sleeping at night. On 5/15/20, Agent advised BLV management and requested SL due to his symptoms increasing from just a sore throat to now include a mild cough and congestion. Last day of work was 5/14/20. Agent last had contact with his SBPA on 5/7/20. Agent is currently self-quarantining pending his assigned SBPA’s COVID-19 test results. Updates to follow. 5/16/20: Agent was advised to continue quarantining and to receive a COVID-19 test due to his supervisor's positive test. On 5/20/2020, agent informed BLV managment that his test resultes returned POSITIVE for COVID-19. Agent will remain off-duty and isolated until cleared to return to work by San Diego County Health Officials. Agent pending return to work date. Updates to follow.</t>
  </si>
  <si>
    <t xml:space="preserve">5/13/20: Another BLV Agent that had contact with his assigned unit SBPA began to have a slight cough and requested SL. Agent has no other symptoms besides a cough and has been self-quarantining and using SL since 5/13/20 pending his assigned unit SBPA’s COVID-19 test results. Last day of work was 5/12/20. Agent last had contact with his SBPA on 5/7. Updates to follow. 5/16/20: Agent was advised to continue quarantining and to receive a COVID-19 test due to his supervisor's positive test. On 5/20/2020, agent informed BLV managment that his test resultes returned POSITIVE for COVID-19. Agent will remain off-duty and isolated until cleared to return to work by San Diego County Health Officials.  Updates to follow. </t>
  </si>
  <si>
    <t>5/16/20: Agent at the Boulevard Station was informed that he should quarantine and get a COVID-19 test because of his high risk of exposure due to his supervisor testing positive. (Case #7252)  Updates to follow. 5/16/20: Agent reported that he received the COVID-19 test, today 5/16/20, and is waiting for the results in 3-5 days.  The agent is reporting symptoms including fever and loss of sense of taste and smell. Updates to follow.  Last day worked was 5/14/20. (Contact case #7252). On 5/19/2020, Agent notified BLV Station that his test results came back POSITIVE for COVID-19.  Agent will remain off-duty and isolated until cleared to return to work by San Diego County Health Officials. Updates to follow.</t>
  </si>
  <si>
    <t>5/16/20: Agent at the Boulevard Station was informed that he should quarantine and get a COVID-19 test because of his high risk of exposure due to his supervisor testing positive. Last day worked was 5/14/20. (Contact case #7252)  On 5/20/2020, agent informed BLV managment that his test resultes returned NEGATIVE for COVID-19. Agent will remain off-duty until cleared to return to work by San Diego County Health Officials. Updates to follow.</t>
  </si>
  <si>
    <t>5/16/20: Agent at the Boulevard Station was informed that he should quarantine and get a COVID-19 test because of his high risk of exposure due to his supervisor testing positive. Last day at work was 5/13/20. On 5/18/20, Agent reported loss of sense of taste and smell with occasional fever. (Contact case #7252  On 5/20/2020, agent informed BLV managment that his test resultes returned POSITIVE for COVID-19. Agent will remain off-duty and isolated until cleared to return to work by San Diego County Health Officials.) Updates to follow.</t>
  </si>
  <si>
    <t>5/16/20: Agent at the Boulevard Station was informed that he should quarantine and get a COVID-19 test because of his high risk of exposure due to his supervisor testing positive. Last day worked was 5/14/20.(Case #7252) Updates to follow.  SIR-20-SDCBLV-051620000016 has been assoicated. Updates to follow. 05/21/2020 - Test results NEGATIVE. Updates to follow.</t>
  </si>
  <si>
    <t>5/16/20: Agent at the Boulevard Station was informed that he should quarantine and get a COVID-19 test because of his high risk of exposure due to his supervisor testing positive. (Case #7252) Updates to follow. On 5/20/2020, agent informed BLV managment that his test resultes returned NEGATIVE for COVID-19. Agent will remain off-duty until cleared to return to work by San Diego County Health Officials. Updates to follow.</t>
  </si>
  <si>
    <t>5/16/20: Agent on the Boulevard Station FTU was informed that he should quarantine and get a COVID-19 test because of his high risk of exposure due to the Strike Team Supervisor members being exposed to positive SBPA Case #7252.  Agent was sent home due to sharing residence with symptomatic Case #???? individual. Last day of work was 5/16/20.  Updates to follow.  Agent's initial exposure was to Case #7266; who reported test results as negative on 5/20/2020. Updates to follow.</t>
  </si>
  <si>
    <t>5/16/20: Agents on the Boulevard Station FTU was informed that he should quarantine and get a COVID-19 test because of his high risk of exposure due to the Strike Team members being exposed to positive SBPA Case# 7252.  Agent stated he had a sore throat and was sent home.  Agent shares residence with other Case #???? individual. Last day of work was 5/16/20.  Agent's initial exposure was to Case #7269; who reported test results as negative on 5/20/2020. Updates to follow.</t>
  </si>
  <si>
    <t>On 5/17/2020, Agent apprehended an asymptomatic subject that later tested posititive for COVID-19 (on 5/18/2020 when booking into MCC).  Agent was not wearing appropriate PPE at the date and time of arrest.  Agent was notified of subjects positive results on 5/18/2020 and instructed to quarantine at home.  Agent is awaiting testing appointment.  Agent last worked on the swingshift of 5/17/2020. Updates to follow.  SIR-20-SDCBLV-051620000017 has been assoicated.On 5/21/2020, Agent advised BLV that his test results were NEGATIVE for COVID-19 and he remains asymptomatic.  Agent will remain out of work until  instructed to return. work Updates to follow.</t>
  </si>
  <si>
    <t>On 5/17/2020, Agent contacted and processed the subject appreneded by Case #????. Agent was not wearing proper PPE during the inital contact and intake of the subject that later tested positive  for COVID-19 (on 5/18/2020 when booking into MCC).  Agent was notified of subjects positive results on 5/18/2020 and instructed to quarantine at home.  Agent is awaiting testing appointment.  Agent last worked on the swingshift of 5/17/2020.   Agent was tested on 5/18/2020 with "negative" results.  Agent will continue to self-monitor and return to work pending 2nd negative test results and concurrence from physician.   Updates to follow.</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</si>
  <si>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BPA remains asymptomatic, and was wearing PPE when he had contact with the subject while providing meals and contact gathering bio info.  Subject was wearing face mask. </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</si>
  <si>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Subject was detained with two other subjects  who remained in custody.  BPA was exposed to these two additional subjects while BPA fed the subjects inside their cell.   BPA was wearing PPE and subjects were wearing face masks during the encounter. </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</si>
  <si>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BPA was wearing PPE but doesnt remember  if subject was wearing a face mask.  </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</si>
  <si>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BPA provided medical assistance to subject while temp was being taken.  BPA was wearing PPE, and subject was wearing face mask.  </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</si>
  <si>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BPA provided medical assistance to subject while temp was being taken.  BPA  transfered subject to transport vehicle when he as taken to the hospital.  Subject wasn't wearing a mask at the time.  BPA was wearing PPE at all times.     </t>
  </si>
  <si>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expelled.During this time period, various BPA's temporary assigned to Bks 5 were exposed to subject via direct and/or indirect contact while conducting intake, search, feeding and/or safety checks.   BPA was wearing PPE, and subject was wearing face mask.  </t>
  </si>
  <si>
    <r>
      <t xml:space="preserve">On May 17, 2020 a subject was brought to Barracks 5 to be detained while pending repatriation procedure. On May 18, 2020, during the pre-flight medical screening, the subject, was diagnosed with a high fever and was recommended to go to the hospital for further evaluation. At the hospital, subject was examined and did not show any symptoms of a high fever at that time and was given a COVID-19 test as a precaution.  On May 19, 2020 at approximately 1757 HRS the SDC medical coordinator notified CHU and Barracks via email that subject test result came back positive for COVID-19.  The subject had been in Bks 5 custody since May 17, 2020, 1300 hrs. to May 19, 2020 when he was expelled. During this time period, various BPA's temporary assigned to Bks 5 were exposed to subject via direct and/or indirect contact while conducting intake, search, feeding and/or safety checks.  BPA provided medical assistance to subject while temp was being taken.  BPA was wearing PPE, and subject was wearing face mask.  Update to 05/19/20 – CHU Exposure. On 05/21/20 BPA contacted her doctor for a cough she developed and to get COVID tested.  Dr. scheduled her to get tested on 05/21/20 and advised her that due to having a cough to self-quarantine for 10 days pending the results of her test.  </t>
    </r>
    <r>
      <rPr>
        <sz val="11"/>
        <color rgb="FFFF0000"/>
        <rFont val="Calibri"/>
        <family val="2"/>
      </rPr>
      <t>Test results are scheduled for 05/22/20.</t>
    </r>
  </si>
  <si>
    <t>CCU</t>
  </si>
  <si>
    <t xml:space="preserve">On May 18, 2020, at approximately 1200 hours, Eagle Pass South (EGS) Border Patrol Agent (BPA) advised his supervisor that he and his wife were tested for COVID-19 at United Medical Center in Eagle Pass.  He has been ordered by a Doctor to quarantine for 14 days or until his test result are returned in approximately 4-5 days.  BPA’s wife had directed contact with a co-worker who had tested positive for COVID-19. 05/23/2020 1200 hours – BPA called the Eagle Pass South Border Patrol station after he logged into the LAB CORP web site to check if his results were ready.  BPA reported that his results were negative for COVID-19.   BPA will report or duty on his next schedule work day. </t>
  </si>
  <si>
    <t>USBP Non-Employee Totals</t>
  </si>
  <si>
    <t>USBP Non-Employees</t>
  </si>
  <si>
    <t># of USBP Non-Employees Reporting Exposure to COVID-19</t>
  </si>
  <si>
    <r>
      <t xml:space="preserve"># of Non-Employees who have been </t>
    </r>
    <r>
      <rPr>
        <b/>
        <u/>
        <sz val="10"/>
        <color theme="1"/>
        <rFont val="Times New Roman"/>
        <family val="1"/>
      </rPr>
      <t>TESTED</t>
    </r>
    <r>
      <rPr>
        <sz val="10"/>
        <color theme="1"/>
        <rFont val="Times New Roman"/>
        <family val="1"/>
      </rPr>
      <t xml:space="preserve"> for COVID-19</t>
    </r>
  </si>
  <si>
    <r>
      <rPr>
        <b/>
        <sz val="10"/>
        <color theme="1"/>
        <rFont val="Times New Roman"/>
        <family val="1"/>
      </rPr>
      <t>#Active</t>
    </r>
    <r>
      <rPr>
        <sz val="10"/>
        <color theme="1"/>
        <rFont val="Times New Roman"/>
        <family val="1"/>
      </rPr>
      <t xml:space="preserve"> Non-Employee Exposures</t>
    </r>
  </si>
  <si>
    <r>
      <rPr>
        <b/>
        <sz val="10"/>
        <color theme="1"/>
        <rFont val="Times New Roman"/>
        <family val="1"/>
      </rPr>
      <t xml:space="preserve"># Closed </t>
    </r>
    <r>
      <rPr>
        <sz val="10"/>
        <color theme="1"/>
        <rFont val="Times New Roman"/>
        <family val="1"/>
      </rPr>
      <t>Non-Employee Exposures</t>
    </r>
  </si>
  <si>
    <r>
      <t xml:space="preserve"># of Non-Employees  </t>
    </r>
    <r>
      <rPr>
        <b/>
        <u/>
        <sz val="10"/>
        <color rgb="FF000000"/>
        <rFont val="Times New Roman"/>
        <family val="1"/>
      </rPr>
      <t>TESTED</t>
    </r>
    <r>
      <rPr>
        <sz val="10"/>
        <color rgb="FF000000"/>
        <rFont val="Times New Roman"/>
        <family val="1"/>
      </rPr>
      <t xml:space="preserve"> </t>
    </r>
    <r>
      <rPr>
        <b/>
        <u/>
        <sz val="10"/>
        <color rgb="FF000000"/>
        <rFont val="Times New Roman"/>
        <family val="1"/>
      </rPr>
      <t>POSITIVE</t>
    </r>
    <r>
      <rPr>
        <sz val="10"/>
        <color rgb="FF000000"/>
        <rFont val="Times New Roman"/>
        <family val="1"/>
      </rPr>
      <t xml:space="preserve"> for COVID-19</t>
    </r>
  </si>
  <si>
    <r>
      <t xml:space="preserve"># of Non-Employees </t>
    </r>
    <r>
      <rPr>
        <b/>
        <u/>
        <sz val="10"/>
        <color theme="1"/>
        <rFont val="Times New Roman"/>
        <family val="1"/>
      </rPr>
      <t>TESTED</t>
    </r>
    <r>
      <rPr>
        <sz val="10"/>
        <color theme="1"/>
        <rFont val="Times New Roman"/>
        <family val="1"/>
      </rPr>
      <t xml:space="preserve"> </t>
    </r>
    <r>
      <rPr>
        <b/>
        <u/>
        <sz val="10"/>
        <color theme="1"/>
        <rFont val="Times New Roman"/>
        <family val="1"/>
      </rPr>
      <t>NEGATIVE</t>
    </r>
    <r>
      <rPr>
        <sz val="10"/>
        <color theme="1"/>
        <rFont val="Times New Roman"/>
        <family val="1"/>
      </rPr>
      <t xml:space="preserve"> for COVID-19</t>
    </r>
  </si>
  <si>
    <r>
      <t xml:space="preserve"># of Non-Employees tested, </t>
    </r>
    <r>
      <rPr>
        <b/>
        <u/>
        <sz val="10"/>
        <color theme="1"/>
        <rFont val="Times New Roman"/>
        <family val="1"/>
      </rPr>
      <t xml:space="preserve">PENDING </t>
    </r>
    <r>
      <rPr>
        <sz val="10"/>
        <color theme="1"/>
        <rFont val="Times New Roman"/>
        <family val="1"/>
      </rPr>
      <t>COVID-19 results.</t>
    </r>
  </si>
  <si>
    <r>
      <t xml:space="preserve"> # of Non-Employees in </t>
    </r>
    <r>
      <rPr>
        <b/>
        <u/>
        <sz val="10"/>
        <color theme="0"/>
        <rFont val="Times New Roman"/>
        <family val="1"/>
      </rPr>
      <t xml:space="preserve">Self </t>
    </r>
    <r>
      <rPr>
        <sz val="10"/>
        <color theme="0"/>
        <rFont val="Times New Roman"/>
        <family val="1"/>
      </rPr>
      <t>Quarantined</t>
    </r>
  </si>
  <si>
    <r>
      <t xml:space="preserve"> # of Non-Employees in </t>
    </r>
    <r>
      <rPr>
        <b/>
        <u/>
        <sz val="10"/>
        <color theme="0"/>
        <rFont val="Times New Roman"/>
        <family val="1"/>
      </rPr>
      <t>CDC</t>
    </r>
    <r>
      <rPr>
        <sz val="10"/>
        <color theme="0"/>
        <rFont val="Times New Roman"/>
        <family val="1"/>
      </rPr>
      <t xml:space="preserve"> Quarantined</t>
    </r>
  </si>
  <si>
    <t>USBP Employees</t>
  </si>
  <si>
    <t>USBP Employee Totals</t>
  </si>
  <si>
    <t>On 05/13/20 BPA was exposed to another agent who tested positive for COVID-19 while processing a smuggling load.  BPA decided to test for COVID on 05/23/20 and will be on SL until a test result comes back.</t>
  </si>
  <si>
    <t>Agent reported that he has possibly been exposed to COVID through handling the personal affects of his deceased uncle. The agent's uncle passed away from complications related to COVID. Agent travelled to Arkansas on 5/3 to take care of his uncles estate. The agent is ordered quarantined for 14 days. This agent is the brother of the agent in encounter 101. 5/24: quarantine expired, agent returned to work.</t>
  </si>
  <si>
    <r>
      <t xml:space="preserve">On May 13, 2020 a VMF employee notified his supervisor that his wife tested positive for COVID-19. She was tested on May 7, 2020 and the results came back positive on May 13, 2020. He will be on self-quarantine until he can get tested and his results come back. On May 14, 2020, the employee advised HRL staff that he is asymptomatic and has a COVID-19 test scheduled for 05/14/2020 at 1500hrs.  On May 14, 2020 at approximately 7:40 p.m. the VMF employee was advised by medical staff that his COVID-19 test was undetermined, and one to three days will be needed to make a determination. 5/19/20 employee advised his test results came back negative.  Employee's wife continues to be symptomatic. </t>
    </r>
    <r>
      <rPr>
        <sz val="11"/>
        <color rgb="FF000000"/>
        <rFont val="Calibri"/>
        <family val="2"/>
      </rPr>
      <t xml:space="preserve">05/20/20. The employee notified HRL management that his three juvenile sons have now tested positive for COVID-19 in addition to his wife. The employee continues to be asymptomatic and will continue to remain in self-isoloation pending his family's recovery and medical clearance. 5/24/20 Employee notified his wife's re-test came back negative on 5/23/20. Employee remains in self isloation until children re-test and test come back negative. </t>
    </r>
  </si>
  <si>
    <t>Agent is exhibiting flu-like symptoms.  Has not seen a doctor.   Agent is taking S/L.  Agent went on his own to get COVID-19 tested on 5/15/2020. Results are scheduled for 5/19/2020. (UPDATE: 05/24/2020) Agent's test results are negative, however still feeling sick but is scheduled to return to work on 05/28/2020.</t>
  </si>
  <si>
    <t>On 5/16/2020, at approximately 1:35 PM a CTX BPA requested FFL to care for his son.  BPA stated that his son had a temperature of 104 and was experiencing a sore throat.  BPA stated that he is experiencing a dry throat with no other symptoms. BPA scheduled an appointment for his two sons and himself on  Monday (5/18/2020) to get tested for COVID-19.  BPA will keep us posted if there is any change. Update to follow.   UPDATE  5/18/2020,  agent and his two sons were tested.  They are not showing any new symptoms. Agent remains on leave.  The result will be in 3 to 5 days.  Update to follow. Update: 5/22/2020, Agents test results returned negative.  Still pending results for sons.  (UPDATE 05/24/2020):   Both son's tests returned negative.  Agent will return to work tomorrow.  No further updates.</t>
  </si>
  <si>
    <t>On Thursday, at approximately 8:45 a.m. (PST), a Border Patrol Agent (t), assigned to the San Diego Sector Horse Patrol advised me that BPA (t) boyfriend was experiencing symptoms associated with COVID-19 and that there was a good possibility that he might test positive. He is being tested this morning for COVID-19. The BPA (t) last had contact with him on Friday May 8, 2020 and at this time BPA (t) is not displaying any symptoms. BPA (t) was asked to go home and stand-by until it is determined if there is a positive/negative test for COVID-19 for boyfriend. UPDATE On May 16, 2020  BPA (t) called to advise that the results for boyfriend came back POSITIVE for COVID-19 today.  She has not had contact with him since Friday May 8, 2020.  BPA (t) will have Sunday and Monday (5/17 &amp; 5/18) as assigned days off and she will seek medical attention/advice on how to proceed in order to get medically cleared to return to work as soon as possible.  At this time, BPA (t) is not displaying any symptoms.  BPA (t) will update status as needed. 05/21 BPA(t) was tested on Thursday (5/21) for COVID-19 and results came back today as NEGATIVE.  BPA(t) will return to work as scheduled next week. No further updates expected.</t>
  </si>
  <si>
    <t xml:space="preserve">Agent felt sick on 5/20/2020 and has been on SL since.  He was tested for COVID-19  on 5/21 and received a POSITIVE COVID19 Test result on 5/24.  </t>
  </si>
  <si>
    <t>On May 21, 2020, at approximately 1130 hours, Del Rio Station (DRS) Border Patrol Agent (BPA) advised DRS supervisor that he had gone to the Dr. becausehe was feeling ill with a sore throat.   His doctor tested him for Strep Throat and the test came back positive; however, as a precaution he was also tested for COVID-19.  This was done just as a precaution because some of his symptoms are the same as COVID-19. Physician advises to self-quarantine until the test results come back.  BPA advised he will call his supervisor with daily updates.  Test results will be available in 4-5 days. 5/25/2020 0830 hours - BPA advised that he is doing fine and his test results came back negative.  BPA also advised his physician wants him to remain in quarantine until Saturday May 30, 2020.  Physician will clear agent to return to work on Sunday May 31, 2020.  BPA will contact his Supervisor to make arrangements for return to work.</t>
  </si>
  <si>
    <t>VHT BPA’s adult daughter who he lives with tested positive for COVID.  BPA is asymptomatic but is considered high risk and will self-quarantine for 14 days.  BPA sought COVID testing in Hudspeth County but was denied due to testing site being at capacity.  BPA contacted El Paso testing site but was denied due to being asymptomatic.  Employees who had direct contact with the BPA will be contacted and advised to self-monitor.  Contact tracing guidance was sent to VHT in the event that the employee becomes symptomatic or tests positive for COVID.  Commuter van was sprayed with Protexus and the Government vehicle will also be disinfected.  SIR not required at this time unless employee receives positive test.  COVID Incident Tracker and Employee Exposure Tracker have been completed. Employee tested positive on 5/18. 5/25/20 - quarantine complete.</t>
  </si>
  <si>
    <t xml:space="preserve">On May 21, 2020 BPA requested sick leave because he was experience shortness of breath and felt sick. His Doctor administered a COVID-19 test on May 20, 2020 and results should be back in approximately 5 days. BPA will self-quarantine until results return. 5/24/20 Agent should get test results on 5/25 or 5/26. 5/25/20 Agent's test results came back negative.  Agent will report to work after scheduled days off.  </t>
  </si>
  <si>
    <t xml:space="preserve">Agent has been ill for the last three days, on the fourth day of requesting sick leave agent sought a medical evaluation. The doctor tested the agent for COVID and ordered the agent quarantined until results become available. </t>
  </si>
  <si>
    <t>***PRIMARY AGENT FOR NEXT 13*** Agent assigned to the LRT CPU advised his daughter tested positive for COVID-19 and is symptomatic.  BPA and wife both tested negative and are asymptomatic.  BPA is HIGH RISK due to direct, ongoing exposure to positive case.  BPA will use WSL for 14-day quarantine.</t>
  </si>
  <si>
    <t>Employee was instructed by their doctor to self quarantine and undergo a COVID-19 test after showing a temperature of 101 degrees. Test scheduled for 05/19/2020.  (Update 05/25/2020) - Test results were negative. Employee to return to duty on 05/26/2020.</t>
  </si>
  <si>
    <t>BPA advised today (5/14/2020) that his daughter had been experiencing COVID-19 like symptoms and tested positive this afternoon.  His wife is also feeling symptomatic and got tested but has not received her results yet.   BPA is asymptomatic.  (Update 05/19/2020): BPA advised that his wife tested positive on 5-18-2020.  (Update 05/25/2020) - Agent advised on the evening of 5/22/2020 that he received his results revealing that he is positive for COVID-19.  He is experiencing mild symptoms and is taking medication.  His physician advised him that he should be cleared by 06/01/2020.</t>
  </si>
  <si>
    <t xml:space="preserve">BPA was sent home today (5/14/2020) due to him having had regular contact with BPA, due to them being close friends.  BPA will be getting tested for COVID-19 as a precaution.  BPA is asymptomatic.  (Update 05/25/2020) - BPA advised this evening (5/22/2020) that he tested negative for COVID-19.  He is currently asymptomatic and scheduled to be on annual leave next week and will return to duty on 05/31/2020.  </t>
  </si>
  <si>
    <t>BPA commuted with Covid positive agent on a daily basis.  Agent has no symptoms but due to the level of exposure the agents was placed on FFCRA leave pending test results.</t>
  </si>
  <si>
    <t>On May 20, 2020, at approximately 1215 hours, Eagle Pass South (EGS) Supervisory Border Patrol Agent (BPA) advised his Watch Commander that he and his family were tested for COVID-19 at United Medical Center in Eagle Pass.  He has been ordered by a Doctor to quarantine for 14 days or until his test result are returned in 4-5 days.  SBPA and family are asymptomatic. 5/26/2020 0630 - SBPA informed that test results are still pending.</t>
  </si>
  <si>
    <t>Watch Commander (WC) advised that he will be self quarantining for 14 days after member of immediate household tested positive for COVID-19.  WC is currently asymptomatic. WC is symptomatic with body aches, chills, and difficulty breathing. WC has been tested, and is waiting on results. Test results received, and employee is positive for COVID-19. 5/22-WC is no longer symptomatic. 5/26/2020: WC initial positive test was on 05/15/2020 and has been with no symptoms for more than three (3) days. WC returned to work on 5/26/2020.</t>
  </si>
  <si>
    <t>Border Patrol Agent (BPA) notified that husband tested positive for COVID-19. She has been caring for her husband since 5/12/20 at home. She started feeling symptoms and was tested on 5/16/20. Results are pending. 5/22-Results are pending. 05/26/20: BPA results are positive.</t>
  </si>
  <si>
    <t xml:space="preserve">Law Enforcement Information Sytem Specialist (LEISS) notified supervisor that both parents tested positive for COVID-19 on 5/25/20. LEISSS is asymptomatic and was directed to get tested. LEISS is self-quarantining pending test results. </t>
  </si>
  <si>
    <t xml:space="preserve">Border Patrol Agent (BPA) married to above LEISS was made aware of positive tests of parents.  Due to living together, and child having prolonged exposure to the COVID-19 positive family members, BPA will also be self-quarantining pending test results. BPA is asymptomatic. </t>
  </si>
  <si>
    <t xml:space="preserve">Mission Support Specialist (MSS) reported that started feeling some symptoms (sore throat) this morning. MSS work with above MSS that was exposed to a person that tested positive on 5/20/2020. She was directed to self-quarantine pending test results. MSS will get tested today at 1500. </t>
  </si>
  <si>
    <t>SBT SBPA became symptomatic on 5/12, tested for COVID on 5/13 at 11:00 a.m. and will get results in 3-5 days.  He will also be scheduling an appointment with his primary care physician.  SBPA has been on approved FFRCA leave caring for his spouse (see 5/1 tracking) since 5/6. COVID Incident Tracker and Employee Exposure Tracker have been completed. SBPA received negative COVID test but remains symptomatic. Will remain quarantined until 5/26.</t>
  </si>
  <si>
    <t xml:space="preserve">On May 4, 2020 a contract employee working at RGV Sector reported to his management that his wife tested positive for COVID-19.  The Employee was told to self isolate along with two co-workers.  The employee will make arrangements to get tested for COVID-19.  The employee and two co-workers will remain in self-isolation pending the employees test results.  Was tested on 5-7-2020 and is awaiting results due to having a cough and a fever. On May 9, 2020, the employee's COVID-19 test was positive and employee remains quarantined. 5/10/20  The employee reports he is feeling better compared to the last few days.  5/13/2020 Employee condition continues to improve. 5/18/20 continues to be symptomatic but feeling better. 5/19/20  No new changes. 5/20/20. Employee and his wife  went to their Dr. to get medically cleared. They took a new COVID-19 test. The employee will  continue to self-quarantine until  results return in 3-5 days. 5/26/20 Employee's re-test continues to have COVID-19 traces.  Employee will be re-tested on June 3,  to determine if the 2nd test was a false positive. </t>
  </si>
  <si>
    <t xml:space="preserve">On May 13, 2020, BPA-I notified SIU management that on May 8th he began to have allergy symptoms which progressed to Flu-like symptoms on May 13, 2020. He continued to work during this time and requested sick leave on May 14, 2020. He is scheduled to get COVID-19 tested on May 14, 2020. On May 16, 2020, BPA-I advised that his COVID-19 test came back positive. BPA-I stated that he only complains of a cough and will remain in self-quarantine. 5/17/20 continues with the same cough .5/18/20 same coughing sympthoms. 5/18/20 BPA was served with a stay at home order by Hidalgo County Constables and will remain in effect untill the Texas Dep of Health advises other wise. 5/19 - continues experiencing a cough but no other symptoms. 5/20 - advised that his cough has stopped and no other symptoms have developed. BPA will continue to be on self-quarantine. 5/24/2020 Waiting for Health Dep instructions. 5/26 - BPA is scheduled for Dr. Appointment @ 2:30 pm on today’s date.  </t>
  </si>
  <si>
    <t>On May 21, 2020 BPA advised that he went to his doctor for allergy symptoms and the doctor ordered a COVID-19 test to rule it out. BPA will be on self quarantine until test results come back.  05/22/2020 BPA was tested by nasal swab on 05/21/2020. He feels fine other than a cough. He will continue to self-quarantine until results come back. 5/26/20 BPA reports his test's results came back negative. BPA will return to work on 5/27/20.</t>
  </si>
  <si>
    <t>On May 22, 2020, employee advised he felt sick and went to the doctor reporting cough, fatigue, and headaches. He was advised to rest and wait for the COVID-19 test results. 05/23/2020. Law Enforcement Information Systems Specialist (LEISS) continues to experience coughing and fatigue. He has an appointment with his physician to address his cough. He is still pending his COVID-19 test results. 5/26 - Doctor prescribed antibiotics for persistent coughing and congestion- COVID-19 test Results will be available later this afternoon.</t>
  </si>
  <si>
    <t>SBPA was notified that his roomate has tested positive for COVID19.  The SBPA took Sick Leave and is waiting to be tested. The Agent received a NEGATIVE TEST result and was cleared for duty on 5/24/2020.</t>
  </si>
  <si>
    <t>BPA had contact with agent who later tested positive for COVID-19 on 05/13/20, while processing a smuggling load.  BPA is currently awaiting test results.  BPA is currently out on SL. The Agent received a NEGATIVE TEST result and was cleared for duty.</t>
  </si>
  <si>
    <t>On 05/16/2020 BPA was exposed to Agent who tested positive for COVID-19 while working in the field and apprehending a subject. The Agent received a NEGATIVE TEST result and was cleared for duty.</t>
  </si>
  <si>
    <t xml:space="preserve"> On 05/15/2020 BPA was exposed to Agent who tested positive for COVID-19 while working in the field and apprehending a subject.  BPA is pending test results and will be out on SL. The Agent received a NEGATIVE TEST result and was cleared for duty.</t>
  </si>
  <si>
    <t>On 05/16/2020 BPA was exposed to Agent who tested positive for COVID-19 while working in the field and apprehending a subject.  BPA is pending test results and will be out on SL. The Agent received a NEGATIVE TEST result and was cleared for duty.</t>
  </si>
  <si>
    <t>BPA had direct exposure to another BPA who tested positive for COVID-19 as a result of an off duty exposure. Agent prep for duty in close proximity as the positive agent. The Agent is experiencing symptoms.</t>
  </si>
  <si>
    <t xml:space="preserve">On 5/22/2020, BPA and ISS Officer transported a subject from BRF Station to MCC. At the BRF Station, BPA searched and placed handcuffs on subject while wearing gloves and an N95 mask. Subject was wearing a mask but no gloves. Upon arrival at MCC, subject was tested for COVID-19 and results came back positive. Arrangements were done with FOB and subject was repatriated to Mexico shortly after. BPA tested negative for COVID-19 on 05/25/20. BPA return to work on 05/26/20. </t>
  </si>
  <si>
    <t>San Diego Sector Intelligence Unit (SDC SIU) agent is assigned to Task Forces. On May 13, 2020, while performing SIU Agent duties near the Otay Center Tunnel, the Agent came in contact with a co-worker on task forces while operating a ground penetrating radar. Both Agents were wearing PPE during that interaction. On May 18, 2020, The Task Force co-worker was suffering from what was believed to be allergies. As a precautionary measure, co-worker got tested for Covid-19. On May 21, 2020, co-worker was notified that test results were positive for Covid-19. SIU Agent in contact with co-worker was immediately notified by the supervisor. On May 21, 2020 at approximately 6:00p.m., SIU Agent notified SIU Task Force supervisor. Task Force supervisor made notifications to SIU command. SIU Agent was advised to quarantine and granted admin leave, awaiting testing. SIU Agent was advised to maintain communication with his immediate supervisor and SIU staff. Agent test results were negative. Agent will be assigned to telework.</t>
  </si>
  <si>
    <t xml:space="preserve">On May 24th, 2020, an IMB BPA's daughter had a 102 fever, agent quarantined himself until test result for COVID 19 are confirmed, pending tests results. </t>
  </si>
  <si>
    <t xml:space="preserve">Employee advised that he was informed that he had contact with a family  member who test posted for COVID-19.  Last contact was on 5/2/20.  Employee was tested on 5/7 and informed that results were negative on 5/13.  However, on the evening of 5/13 began expierinece flu-lke symptoms.  Employee contacted the NM Department of health and was instructed to seek another test and self-isolate. UPDATE: on 05/26/2020 Employee's test returned positive.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</si>
</sst>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
      <sz val="11"/>
      <name val="Calibri"/>
      <family val="2"/>
      <scheme val="minor"/>
    </font>
    <font>
      <b/>
      <i/>
      <sz val="12"/>
      <color theme="1"/>
      <name val="Calibri"/>
      <family val="2"/>
      <scheme val="minor"/>
    </font>
    <font>
      <sz val="20"/>
      <color theme="1"/>
      <name val="Calibri"/>
      <family val="2"/>
      <scheme val="minor"/>
    </font>
    <font>
      <sz val="11"/>
      <color theme="1"/>
      <name val="Calibri"/>
      <family val="2"/>
      <scheme val="minor"/>
    </font>
    <font>
      <b/>
      <sz val="11"/>
      <name val="Calibri"/>
      <family val="2"/>
      <scheme val="minor"/>
    </font>
    <font>
      <sz val="11"/>
      <color rgb="FF000000"/>
      <name val="Calibri"/>
      <family val="2"/>
    </font>
    <font>
      <sz val="8"/>
      <color theme="1"/>
      <name val="Calibri"/>
      <family val="2"/>
      <scheme val="minor"/>
    </font>
    <font>
      <sz val="11"/>
      <name val="Calibri"/>
      <family val="2"/>
    </font>
    <font>
      <b/>
      <sz val="11"/>
      <color rgb="FF000000"/>
      <name val="Calibri"/>
      <family val="2"/>
    </font>
    <font>
      <sz val="11"/>
      <color rgb="FFFF0000"/>
      <name val="Calibri"/>
      <family val="2"/>
    </font>
    <font>
      <sz val="14"/>
      <color rgb="FF000000"/>
      <name val="Calibri"/>
      <family val="2"/>
    </font>
    <font>
      <sz val="12"/>
      <name val="Times New Roman"/>
      <family val="1"/>
    </font>
    <font>
      <sz val="11"/>
      <color rgb="FF000000"/>
      <name val="Times New Roman"/>
      <family val="1"/>
    </font>
    <font>
      <b/>
      <sz val="11"/>
      <color rgb="FF000000"/>
      <name val="Times New Roman"/>
      <family val="1"/>
    </font>
    <font>
      <sz val="11"/>
      <color theme="1"/>
      <name val="Times New Roman"/>
      <family val="1"/>
    </font>
    <font>
      <b/>
      <sz val="11"/>
      <color theme="1"/>
      <name val="Times New Roman"/>
      <family val="1"/>
    </font>
    <font>
      <b/>
      <sz val="11"/>
      <color theme="0"/>
      <name val="Times New Roman"/>
      <family val="1"/>
    </font>
    <font>
      <sz val="9"/>
      <color indexed="81"/>
      <name val="Tahoma"/>
      <family val="2"/>
    </font>
    <font>
      <b/>
      <sz val="9"/>
      <color indexed="81"/>
      <name val="Tahoma"/>
      <family val="2"/>
    </font>
    <font>
      <b/>
      <sz val="10"/>
      <color theme="0"/>
      <name val="Times New Roman"/>
      <family val="1"/>
    </font>
    <font>
      <sz val="10"/>
      <color rgb="FF000000"/>
      <name val="Times New Roman"/>
      <family val="1"/>
    </font>
    <font>
      <sz val="10"/>
      <color theme="1"/>
      <name val="Times New Roman"/>
      <family val="1"/>
    </font>
    <font>
      <b/>
      <u/>
      <sz val="10"/>
      <color theme="1"/>
      <name val="Times New Roman"/>
      <family val="1"/>
    </font>
    <font>
      <b/>
      <u/>
      <sz val="10"/>
      <color rgb="FF000000"/>
      <name val="Times New Roman"/>
      <family val="1"/>
    </font>
    <font>
      <sz val="10"/>
      <color theme="0"/>
      <name val="Times New Roman"/>
      <family val="1"/>
    </font>
    <font>
      <b/>
      <u/>
      <sz val="10"/>
      <color theme="0"/>
      <name val="Times New Roman"/>
      <family val="1"/>
    </font>
    <font>
      <b/>
      <sz val="10"/>
      <color theme="1"/>
      <name val="Times New Roman"/>
      <family val="1"/>
    </font>
    <font>
      <b/>
      <sz val="12"/>
      <name val="Calibri"/>
      <family val="2"/>
      <scheme val="minor"/>
    </font>
    <font>
      <b/>
      <sz val="14"/>
      <color theme="1"/>
      <name val="Calibri"/>
      <family val="2"/>
      <scheme val="minor"/>
    </font>
    <font>
      <b/>
      <sz val="16"/>
      <color theme="1"/>
      <name val="Calibri"/>
      <family val="2"/>
      <scheme val="minor"/>
    </font>
    <font>
      <sz val="12"/>
      <name val="Calibri"/>
      <family val="2"/>
      <scheme val="minor"/>
    </font>
    <font>
      <b/>
      <sz val="11"/>
      <name val="Calibri"/>
      <family val="2"/>
    </font>
    <font>
      <vertAlign val="superscript"/>
      <sz val="11"/>
      <color rgb="FF000000"/>
      <name val="Calibri"/>
      <family val="2"/>
      <scheme val="minor"/>
    </font>
    <font>
      <sz val="12"/>
      <color rgb="FF000000"/>
      <name val="Times New Roman"/>
      <family val="1"/>
    </font>
    <font>
      <b/>
      <sz val="12"/>
      <color rgb="FF000000"/>
      <name val="Times New Roman"/>
      <family val="1"/>
    </font>
    <font>
      <b/>
      <sz val="12"/>
      <name val="Times New Roman"/>
      <family val="1"/>
    </font>
    <font>
      <sz val="12"/>
      <color rgb="FF000000"/>
      <name val="Calibri"/>
      <family val="2"/>
    </font>
    <font>
      <b/>
      <sz val="11"/>
      <color theme="1"/>
      <name val="Calibri"/>
      <family val="2"/>
      <scheme val="minor"/>
    </font>
    <font>
      <sz val="12"/>
      <color rgb="FF000000"/>
      <name val="Times New Roman"/>
      <family val="1"/>
      <charset val="1"/>
    </font>
    <font>
      <sz val="12"/>
      <color rgb="FF000000"/>
      <name val="Calibri"/>
      <family val="2"/>
      <scheme val="minor"/>
    </font>
    <font>
      <sz val="11"/>
      <color rgb="FF000000"/>
      <name val="Calibri"/>
      <family val="2"/>
      <charset val="1"/>
    </font>
    <font>
      <sz val="8"/>
      <name val="Calibri"/>
      <family val="2"/>
    </font>
    <font>
      <sz val="18"/>
      <color theme="1"/>
      <name val="Calibri"/>
      <family val="2"/>
      <scheme val="minor"/>
    </font>
    <font>
      <sz val="12"/>
      <color rgb="FF000000"/>
      <name val="Calibri"/>
      <family val="2"/>
    </font>
    <font>
      <sz val="11"/>
      <color rgb="FF000000"/>
      <name val="Calibri"/>
      <family val="2"/>
    </font>
    <font>
      <sz val="12"/>
      <color rgb="FF000000"/>
      <name val="Calibri"/>
      <family val="2"/>
      <charset val="1"/>
    </font>
    <font>
      <b/>
      <sz val="14"/>
      <color rgb="FF000000"/>
      <name val="Calibri"/>
      <family val="2"/>
    </font>
    <font>
      <sz val="11"/>
      <color rgb="FF000000"/>
      <name val="Times New Roman"/>
      <family val="1"/>
    </font>
    <font>
      <sz val="11"/>
      <name val="Times New Roman"/>
      <family val="1"/>
    </font>
    <font>
      <sz val="11"/>
      <name val="Calibri"/>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bgColor theme="4" tint="0.79998168889431442"/>
      </patternFill>
    </fill>
    <fill>
      <patternFill patternType="solid">
        <fgColor rgb="FFFFFFFF"/>
        <bgColor indexed="64"/>
      </patternFill>
    </fill>
    <fill>
      <patternFill patternType="solid">
        <fgColor rgb="FFFFFFFF"/>
        <bgColor rgb="FF000000"/>
      </patternFill>
    </fill>
    <fill>
      <patternFill patternType="solid">
        <fgColor rgb="FF92D050"/>
        <bgColor indexed="64"/>
      </patternFill>
    </fill>
    <fill>
      <patternFill patternType="solid">
        <fgColor rgb="FFDDEBF7"/>
        <bgColor rgb="FF000000"/>
      </patternFill>
    </fill>
    <fill>
      <patternFill patternType="solid">
        <fgColor rgb="FF006600"/>
        <bgColor indexed="64"/>
      </patternFill>
    </fill>
    <fill>
      <patternFill patternType="solid">
        <fgColor rgb="FFC4113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FFFF00"/>
        <bgColor rgb="FF000000"/>
      </patternFill>
    </fill>
    <fill>
      <patternFill patternType="solid">
        <fgColor rgb="FF0070C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9BC2E6"/>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0" fontId="9" fillId="4" borderId="0" applyNumberFormat="0" applyBorder="0" applyAlignment="0" applyProtection="0"/>
  </cellStyleXfs>
  <cellXfs count="413">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Font="1"/>
    <xf numFmtId="0" fontId="4" fillId="2" borderId="2" xfId="0" applyFont="1" applyFill="1" applyBorder="1" applyAlignment="1">
      <alignment horizontal="center"/>
    </xf>
    <xf numFmtId="0" fontId="4" fillId="2" borderId="1" xfId="0" applyFont="1" applyFill="1" applyBorder="1" applyAlignment="1">
      <alignment horizontal="center"/>
    </xf>
    <xf numFmtId="0" fontId="3" fillId="0" borderId="3" xfId="0" applyFont="1" applyBorder="1" applyAlignment="1">
      <alignment horizontal="center" vertical="center"/>
    </xf>
    <xf numFmtId="0" fontId="5" fillId="0" borderId="0" xfId="0" applyFont="1" applyAlignment="1">
      <alignment horizontal="center"/>
    </xf>
    <xf numFmtId="0" fontId="4" fillId="2" borderId="1" xfId="0" applyFont="1" applyFill="1" applyBorder="1" applyAlignment="1">
      <alignment horizontal="center" wrapText="1"/>
    </xf>
    <xf numFmtId="0" fontId="0" fillId="0" borderId="1" xfId="0" applyFont="1" applyBorder="1"/>
    <xf numFmtId="0" fontId="0" fillId="0" borderId="1" xfId="0" applyFont="1" applyFill="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center" wrapText="1"/>
    </xf>
    <xf numFmtId="14" fontId="0" fillId="0" borderId="1" xfId="0" applyNumberFormat="1" applyFont="1" applyBorder="1" applyAlignment="1">
      <alignment horizontal="center"/>
    </xf>
    <xf numFmtId="0" fontId="6"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Alignment="1">
      <alignment horizont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left" vertical="center"/>
    </xf>
    <xf numFmtId="0" fontId="3" fillId="3" borderId="1" xfId="0" applyFont="1" applyFill="1" applyBorder="1" applyAlignment="1">
      <alignment horizontal="center" vertical="center"/>
    </xf>
    <xf numFmtId="0" fontId="8" fillId="0" borderId="0" xfId="0" applyFont="1" applyAlignment="1">
      <alignment horizontal="center"/>
    </xf>
    <xf numFmtId="0" fontId="8" fillId="0" borderId="0" xfId="0" applyFont="1"/>
    <xf numFmtId="0" fontId="4" fillId="2" borderId="2" xfId="0" applyFont="1" applyFill="1" applyBorder="1" applyAlignment="1">
      <alignment horizont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wrapText="1"/>
    </xf>
    <xf numFmtId="0" fontId="0" fillId="0" borderId="1" xfId="0" applyFont="1" applyBorder="1" applyAlignment="1">
      <alignment wrapText="1"/>
    </xf>
    <xf numFmtId="0" fontId="0" fillId="0" borderId="0" xfId="0"/>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14" fontId="0" fillId="0" borderId="1" xfId="0" applyNumberFormat="1" applyBorder="1" applyAlignment="1">
      <alignment horizontal="center" vertical="center"/>
    </xf>
    <xf numFmtId="0" fontId="0" fillId="0" borderId="0" xfId="0" applyAlignment="1">
      <alignment wrapText="1"/>
    </xf>
    <xf numFmtId="0" fontId="11" fillId="0" borderId="1" xfId="0" applyFont="1" applyFill="1" applyBorder="1" applyAlignment="1">
      <alignment wrapText="1"/>
    </xf>
    <xf numFmtId="0" fontId="0" fillId="0" borderId="1" xfId="0" applyBorder="1" applyAlignment="1">
      <alignment wrapText="1"/>
    </xf>
    <xf numFmtId="0" fontId="0"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12" fillId="0" borderId="0" xfId="0" applyFont="1"/>
    <xf numFmtId="0" fontId="11" fillId="0" borderId="1" xfId="0" applyFont="1" applyFill="1" applyBorder="1" applyAlignment="1">
      <alignment horizontal="center"/>
    </xf>
    <xf numFmtId="0" fontId="13" fillId="7" borderId="1" xfId="0" applyFont="1" applyFill="1" applyBorder="1" applyAlignment="1">
      <alignment wrapText="1"/>
    </xf>
    <xf numFmtId="0" fontId="11" fillId="7" borderId="1" xfId="0" applyFont="1" applyFill="1" applyBorder="1" applyAlignment="1">
      <alignment wrapText="1"/>
    </xf>
    <xf numFmtId="0" fontId="0" fillId="7" borderId="1" xfId="0" applyFont="1" applyFill="1" applyBorder="1" applyAlignment="1">
      <alignment horizontal="center"/>
    </xf>
    <xf numFmtId="0" fontId="3" fillId="7" borderId="1" xfId="0" applyFont="1" applyFill="1" applyBorder="1" applyAlignment="1">
      <alignment horizontal="center" vertical="center"/>
    </xf>
    <xf numFmtId="0" fontId="0" fillId="7" borderId="1" xfId="0" applyFont="1" applyFill="1" applyBorder="1" applyAlignment="1">
      <alignment horizontal="center" vertical="center"/>
    </xf>
    <xf numFmtId="14" fontId="0" fillId="7" borderId="1" xfId="0" applyNumberFormat="1" applyFont="1" applyFill="1" applyBorder="1" applyAlignment="1">
      <alignment horizontal="center" vertical="center"/>
    </xf>
    <xf numFmtId="14" fontId="0" fillId="7" borderId="1" xfId="0" applyNumberFormat="1" applyFont="1" applyFill="1" applyBorder="1" applyAlignment="1">
      <alignment horizontal="center"/>
    </xf>
    <xf numFmtId="0" fontId="0" fillId="7" borderId="1" xfId="0" applyFont="1" applyFill="1" applyBorder="1" applyAlignment="1">
      <alignment horizontal="center" wrapText="1"/>
    </xf>
    <xf numFmtId="0" fontId="0" fillId="7" borderId="0" xfId="0" applyFont="1" applyFill="1"/>
    <xf numFmtId="14" fontId="11" fillId="7" borderId="1" xfId="0" applyNumberFormat="1" applyFont="1" applyFill="1" applyBorder="1" applyAlignment="1">
      <alignment horizontal="center"/>
    </xf>
    <xf numFmtId="14" fontId="11" fillId="0" borderId="1" xfId="0" applyNumberFormat="1" applyFont="1" applyFill="1" applyBorder="1" applyAlignment="1">
      <alignment horizontal="center"/>
    </xf>
    <xf numFmtId="0" fontId="0" fillId="0" borderId="3" xfId="0" applyFont="1" applyBorder="1" applyAlignment="1">
      <alignment horizontal="center"/>
    </xf>
    <xf numFmtId="0" fontId="11" fillId="7" borderId="1" xfId="0" applyFont="1" applyFill="1" applyBorder="1" applyAlignment="1">
      <alignment horizontal="center"/>
    </xf>
    <xf numFmtId="0" fontId="3" fillId="0" borderId="5" xfId="0" applyFont="1" applyBorder="1" applyAlignment="1">
      <alignment horizontal="center" vertical="center"/>
    </xf>
    <xf numFmtId="14" fontId="3" fillId="0" borderId="1" xfId="0" applyNumberFormat="1" applyFont="1" applyBorder="1" applyAlignment="1">
      <alignment horizontal="center"/>
    </xf>
    <xf numFmtId="14" fontId="3" fillId="7"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11" fillId="0" borderId="4" xfId="0" applyFont="1" applyFill="1" applyBorder="1" applyAlignment="1">
      <alignment horizontal="center"/>
    </xf>
    <xf numFmtId="14" fontId="11" fillId="0" borderId="4" xfId="0" applyNumberFormat="1" applyFont="1" applyFill="1" applyBorder="1" applyAlignment="1">
      <alignment horizontal="center"/>
    </xf>
    <xf numFmtId="0" fontId="3" fillId="5" borderId="1" xfId="0" applyFont="1" applyFill="1" applyBorder="1" applyAlignment="1">
      <alignment horizontal="center" vertical="center"/>
    </xf>
    <xf numFmtId="14" fontId="0" fillId="5" borderId="1" xfId="0" applyNumberFormat="1" applyFont="1" applyFill="1" applyBorder="1" applyAlignment="1">
      <alignment horizontal="center"/>
    </xf>
    <xf numFmtId="0" fontId="0" fillId="5" borderId="1" xfId="0" applyFont="1" applyFill="1" applyBorder="1" applyAlignment="1">
      <alignment horizontal="center"/>
    </xf>
    <xf numFmtId="0" fontId="11" fillId="5" borderId="1" xfId="0" applyFont="1" applyFill="1" applyBorder="1" applyAlignment="1">
      <alignment horizontal="center"/>
    </xf>
    <xf numFmtId="0" fontId="0" fillId="7" borderId="1" xfId="0" applyFont="1" applyFill="1" applyBorder="1"/>
    <xf numFmtId="14" fontId="0" fillId="7" borderId="1" xfId="0" applyNumberFormat="1" applyFont="1" applyFill="1" applyBorder="1"/>
    <xf numFmtId="0" fontId="0" fillId="5" borderId="1" xfId="0" applyFont="1" applyFill="1" applyBorder="1" applyAlignment="1">
      <alignment horizontal="center" vertical="center"/>
    </xf>
    <xf numFmtId="0" fontId="0" fillId="5" borderId="1" xfId="0" applyFont="1" applyFill="1" applyBorder="1" applyAlignment="1">
      <alignment horizontal="center" wrapText="1"/>
    </xf>
    <xf numFmtId="14" fontId="11" fillId="7" borderId="0" xfId="0" applyNumberFormat="1" applyFont="1" applyFill="1" applyBorder="1" applyAlignment="1">
      <alignment horizontal="center"/>
    </xf>
    <xf numFmtId="0" fontId="11" fillId="7" borderId="0" xfId="0" applyFont="1" applyFill="1" applyBorder="1" applyAlignment="1">
      <alignment horizontal="center" wrapText="1"/>
    </xf>
    <xf numFmtId="14" fontId="6" fillId="0" borderId="1" xfId="0" applyNumberFormat="1" applyFont="1" applyFill="1" applyBorder="1" applyAlignment="1">
      <alignment horizontal="center" vertical="center"/>
    </xf>
    <xf numFmtId="0" fontId="1" fillId="7" borderId="1" xfId="0" applyFont="1" applyFill="1" applyBorder="1" applyAlignment="1">
      <alignment horizontal="center" vertical="center"/>
    </xf>
    <xf numFmtId="0" fontId="20" fillId="0" borderId="0" xfId="0" applyFont="1"/>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21" fillId="2" borderId="8" xfId="0" applyFont="1" applyFill="1" applyBorder="1" applyAlignment="1">
      <alignment horizontal="center" vertical="center"/>
    </xf>
    <xf numFmtId="1" fontId="22" fillId="11" borderId="26" xfId="0" applyNumberFormat="1" applyFont="1" applyFill="1" applyBorder="1" applyAlignment="1">
      <alignment horizontal="center"/>
    </xf>
    <xf numFmtId="3" fontId="18" fillId="0" borderId="17" xfId="0" applyNumberFormat="1" applyFont="1" applyBorder="1" applyAlignment="1">
      <alignment horizontal="center" vertical="center"/>
    </xf>
    <xf numFmtId="3" fontId="18" fillId="0" borderId="11" xfId="0" applyNumberFormat="1" applyFont="1" applyBorder="1" applyAlignment="1">
      <alignment horizontal="center" vertical="center"/>
    </xf>
    <xf numFmtId="3" fontId="18" fillId="0" borderId="5" xfId="0" applyNumberFormat="1" applyFont="1" applyBorder="1" applyAlignment="1">
      <alignment horizontal="center" vertical="center"/>
    </xf>
    <xf numFmtId="3" fontId="18" fillId="0" borderId="4" xfId="0" applyNumberFormat="1" applyFont="1" applyBorder="1" applyAlignment="1">
      <alignment horizontal="center" vertical="center"/>
    </xf>
    <xf numFmtId="3" fontId="18" fillId="0" borderId="39" xfId="0" applyNumberFormat="1" applyFont="1" applyBorder="1" applyAlignment="1">
      <alignment horizontal="center" vertical="center"/>
    </xf>
    <xf numFmtId="3" fontId="18" fillId="0" borderId="12" xfId="0" applyNumberFormat="1" applyFont="1" applyBorder="1" applyAlignment="1">
      <alignment horizontal="center" vertical="center"/>
    </xf>
    <xf numFmtId="3" fontId="18" fillId="0" borderId="13" xfId="0" applyNumberFormat="1" applyFont="1" applyBorder="1" applyAlignment="1">
      <alignment horizontal="center" vertical="center"/>
    </xf>
    <xf numFmtId="3" fontId="19" fillId="2" borderId="18" xfId="0" applyNumberFormat="1" applyFont="1" applyFill="1" applyBorder="1" applyAlignment="1">
      <alignment horizontal="center" vertical="center"/>
    </xf>
    <xf numFmtId="3" fontId="19" fillId="2" borderId="16" xfId="0" applyNumberFormat="1" applyFont="1" applyFill="1" applyBorder="1" applyAlignment="1">
      <alignment horizontal="center" vertical="center"/>
    </xf>
    <xf numFmtId="3" fontId="19" fillId="2" borderId="15" xfId="0" applyNumberFormat="1" applyFont="1" applyFill="1" applyBorder="1" applyAlignment="1">
      <alignment horizontal="center" vertical="center"/>
    </xf>
    <xf numFmtId="3" fontId="18" fillId="0" borderId="10" xfId="0" applyNumberFormat="1" applyFont="1" applyBorder="1" applyAlignment="1">
      <alignment horizontal="center" vertical="center"/>
    </xf>
    <xf numFmtId="3" fontId="18" fillId="0" borderId="27" xfId="0" applyNumberFormat="1" applyFont="1" applyBorder="1" applyAlignment="1">
      <alignment horizontal="center" vertical="center"/>
    </xf>
    <xf numFmtId="3" fontId="18" fillId="0" borderId="20" xfId="0" applyNumberFormat="1" applyFont="1" applyBorder="1" applyAlignment="1">
      <alignment horizontal="center" vertical="center"/>
    </xf>
    <xf numFmtId="3" fontId="18" fillId="0" borderId="19" xfId="0" applyNumberFormat="1" applyFont="1" applyBorder="1" applyAlignment="1">
      <alignment horizontal="center" vertical="center"/>
    </xf>
    <xf numFmtId="3" fontId="18" fillId="0" borderId="18" xfId="0" applyNumberFormat="1" applyFont="1" applyBorder="1" applyAlignment="1">
      <alignment horizontal="center" vertical="center"/>
    </xf>
    <xf numFmtId="3" fontId="18" fillId="0" borderId="16" xfId="0" applyNumberFormat="1" applyFont="1" applyBorder="1" applyAlignment="1">
      <alignment horizontal="center" vertical="center"/>
    </xf>
    <xf numFmtId="3" fontId="18" fillId="0" borderId="15" xfId="0" applyNumberFormat="1" applyFont="1" applyBorder="1" applyAlignment="1">
      <alignment horizontal="center" vertical="center"/>
    </xf>
    <xf numFmtId="3" fontId="22" fillId="11" borderId="24" xfId="0" applyNumberFormat="1" applyFont="1" applyFill="1" applyBorder="1" applyAlignment="1">
      <alignment horizontal="center"/>
    </xf>
    <xf numFmtId="3" fontId="22" fillId="11" borderId="26" xfId="0" applyNumberFormat="1" applyFont="1" applyFill="1" applyBorder="1" applyAlignment="1">
      <alignment horizontal="center"/>
    </xf>
    <xf numFmtId="0" fontId="18" fillId="0" borderId="40" xfId="0" applyFont="1" applyBorder="1" applyAlignment="1">
      <alignment horizontal="center" vertical="center"/>
    </xf>
    <xf numFmtId="3" fontId="22" fillId="11" borderId="25" xfId="0" applyNumberFormat="1" applyFont="1" applyFill="1" applyBorder="1" applyAlignment="1">
      <alignment horizontal="center"/>
    </xf>
    <xf numFmtId="0" fontId="25" fillId="11" borderId="9"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30" fillId="12" borderId="14" xfId="0" applyFont="1" applyFill="1" applyBorder="1" applyAlignment="1">
      <alignment horizontal="center" vertical="center" wrapText="1"/>
    </xf>
    <xf numFmtId="0" fontId="30" fillId="12" borderId="22" xfId="0" applyFont="1" applyFill="1" applyBorder="1" applyAlignment="1">
      <alignment horizontal="center" vertical="center" wrapText="1"/>
    </xf>
    <xf numFmtId="3" fontId="18" fillId="0" borderId="41" xfId="0" applyNumberFormat="1" applyFont="1" applyBorder="1" applyAlignment="1">
      <alignment horizontal="center" vertical="center"/>
    </xf>
    <xf numFmtId="3" fontId="19" fillId="2" borderId="42" xfId="0" applyNumberFormat="1" applyFont="1" applyFill="1" applyBorder="1" applyAlignment="1">
      <alignment horizontal="center" vertical="center"/>
    </xf>
    <xf numFmtId="3" fontId="18" fillId="0" borderId="32" xfId="0" applyNumberFormat="1" applyFont="1" applyBorder="1" applyAlignment="1">
      <alignment horizontal="center" vertical="center"/>
    </xf>
    <xf numFmtId="0" fontId="27" fillId="13" borderId="42" xfId="0" applyFont="1" applyFill="1" applyBorder="1" applyAlignment="1">
      <alignment horizontal="center" vertical="center" wrapText="1"/>
    </xf>
    <xf numFmtId="0" fontId="27" fillId="13" borderId="8" xfId="0" applyFont="1" applyFill="1" applyBorder="1" applyAlignment="1">
      <alignment horizontal="center" vertical="center" wrapText="1"/>
    </xf>
    <xf numFmtId="3" fontId="18" fillId="0" borderId="34" xfId="0" applyNumberFormat="1" applyFont="1" applyBorder="1" applyAlignment="1">
      <alignment horizontal="center" vertical="center"/>
    </xf>
    <xf numFmtId="3" fontId="18" fillId="0" borderId="43" xfId="0" applyNumberFormat="1" applyFont="1" applyBorder="1" applyAlignment="1">
      <alignment horizontal="center" vertical="center"/>
    </xf>
    <xf numFmtId="3" fontId="18" fillId="0" borderId="44" xfId="0" applyNumberFormat="1" applyFont="1" applyBorder="1" applyAlignment="1">
      <alignment horizontal="center" vertical="center"/>
    </xf>
    <xf numFmtId="3" fontId="18" fillId="0" borderId="40" xfId="0" applyNumberFormat="1" applyFont="1" applyBorder="1" applyAlignment="1">
      <alignment horizontal="center" vertical="center"/>
    </xf>
    <xf numFmtId="3" fontId="18" fillId="0" borderId="45" xfId="0" applyNumberFormat="1" applyFont="1" applyBorder="1" applyAlignment="1">
      <alignment horizontal="center" vertical="center"/>
    </xf>
    <xf numFmtId="3" fontId="19" fillId="2" borderId="7" xfId="0" applyNumberFormat="1" applyFont="1" applyFill="1" applyBorder="1" applyAlignment="1">
      <alignment horizontal="center" vertical="center"/>
    </xf>
    <xf numFmtId="3" fontId="18" fillId="0" borderId="35" xfId="0" applyNumberFormat="1" applyFont="1" applyBorder="1" applyAlignment="1">
      <alignment horizontal="center" vertical="center"/>
    </xf>
    <xf numFmtId="3" fontId="18" fillId="0" borderId="37" xfId="0" applyNumberFormat="1" applyFont="1" applyBorder="1" applyAlignment="1">
      <alignment horizontal="center" vertical="center"/>
    </xf>
    <xf numFmtId="3" fontId="19" fillId="2" borderId="8" xfId="0" applyNumberFormat="1" applyFont="1" applyFill="1" applyBorder="1" applyAlignment="1">
      <alignment horizontal="center" vertical="center"/>
    </xf>
    <xf numFmtId="0" fontId="26" fillId="13" borderId="6" xfId="0" applyFont="1" applyFill="1" applyBorder="1" applyAlignment="1">
      <alignment horizontal="center" vertical="center" wrapText="1"/>
    </xf>
    <xf numFmtId="3" fontId="18" fillId="0" borderId="38" xfId="0" applyNumberFormat="1" applyFont="1" applyBorder="1" applyAlignment="1">
      <alignment horizontal="center" vertical="center"/>
    </xf>
    <xf numFmtId="3" fontId="18" fillId="0" borderId="30" xfId="0" applyNumberFormat="1" applyFont="1" applyBorder="1" applyAlignment="1">
      <alignment horizontal="center" vertical="center"/>
    </xf>
    <xf numFmtId="3" fontId="18" fillId="0" borderId="0" xfId="0" applyNumberFormat="1" applyFont="1" applyBorder="1" applyAlignment="1">
      <alignment horizontal="center" vertical="center"/>
    </xf>
    <xf numFmtId="3" fontId="18" fillId="0" borderId="29" xfId="0" applyNumberFormat="1" applyFont="1" applyBorder="1" applyAlignment="1">
      <alignment horizontal="center" vertical="center"/>
    </xf>
    <xf numFmtId="3" fontId="18" fillId="0" borderId="31" xfId="0" applyNumberFormat="1" applyFont="1" applyBorder="1" applyAlignment="1">
      <alignment horizontal="center" vertical="center"/>
    </xf>
    <xf numFmtId="3" fontId="18" fillId="0" borderId="21" xfId="0" applyNumberFormat="1" applyFont="1" applyBorder="1" applyAlignment="1">
      <alignment horizontal="center" vertical="center"/>
    </xf>
    <xf numFmtId="3" fontId="20" fillId="0" borderId="0" xfId="0" applyNumberFormat="1" applyFont="1"/>
    <xf numFmtId="1" fontId="0" fillId="0" borderId="1" xfId="0" applyNumberFormat="1" applyFont="1" applyBorder="1" applyAlignment="1">
      <alignment horizontal="center"/>
    </xf>
    <xf numFmtId="0" fontId="35" fillId="0" borderId="0" xfId="0" applyFont="1" applyAlignment="1">
      <alignment horizontal="center"/>
    </xf>
    <xf numFmtId="0" fontId="35" fillId="0" borderId="0" xfId="0" applyFont="1" applyAlignment="1">
      <alignment horizontal="center" wrapText="1"/>
    </xf>
    <xf numFmtId="14" fontId="0" fillId="7" borderId="1" xfId="0" applyNumberFormat="1" applyFill="1" applyBorder="1" applyAlignment="1">
      <alignment horizontal="center"/>
    </xf>
    <xf numFmtId="0" fontId="0" fillId="7" borderId="1" xfId="0" applyFill="1" applyBorder="1" applyAlignment="1">
      <alignment horizontal="center"/>
    </xf>
    <xf numFmtId="0" fontId="6" fillId="7" borderId="1" xfId="0" applyFont="1" applyFill="1" applyBorder="1" applyAlignment="1">
      <alignment horizontal="center" vertical="center"/>
    </xf>
    <xf numFmtId="14" fontId="6" fillId="7" borderId="1" xfId="0" applyNumberFormat="1" applyFont="1" applyFill="1" applyBorder="1" applyAlignment="1">
      <alignment horizontal="center" vertical="center"/>
    </xf>
    <xf numFmtId="14" fontId="0" fillId="7" borderId="1" xfId="0" applyNumberFormat="1" applyFill="1" applyBorder="1" applyAlignment="1">
      <alignment horizontal="center" vertical="center"/>
    </xf>
    <xf numFmtId="14" fontId="3" fillId="7" borderId="1" xfId="0" applyNumberFormat="1" applyFont="1" applyFill="1" applyBorder="1" applyAlignment="1">
      <alignment horizontal="center"/>
    </xf>
    <xf numFmtId="0" fontId="3" fillId="7" borderId="1" xfId="0" applyFont="1" applyFill="1" applyBorder="1" applyAlignment="1">
      <alignment horizontal="center"/>
    </xf>
    <xf numFmtId="0" fontId="5" fillId="7" borderId="0" xfId="0" applyFont="1" applyFill="1" applyAlignment="1">
      <alignment horizontal="center"/>
    </xf>
    <xf numFmtId="14" fontId="5" fillId="7" borderId="1" xfId="0" applyNumberFormat="1" applyFont="1" applyFill="1" applyBorder="1" applyAlignment="1">
      <alignment horizontal="center"/>
    </xf>
    <xf numFmtId="0" fontId="5" fillId="7" borderId="1" xfId="0" applyFont="1" applyFill="1" applyBorder="1" applyAlignment="1">
      <alignment horizontal="center"/>
    </xf>
    <xf numFmtId="0" fontId="5" fillId="7" borderId="1" xfId="0" applyFont="1" applyFill="1" applyBorder="1" applyAlignment="1">
      <alignment horizontal="center" wrapText="1"/>
    </xf>
    <xf numFmtId="0" fontId="0" fillId="0" borderId="0" xfId="0" applyAlignment="1">
      <alignment horizontal="center" wrapText="1"/>
    </xf>
    <xf numFmtId="14" fontId="11" fillId="5" borderId="1" xfId="0" applyNumberFormat="1" applyFont="1" applyFill="1" applyBorder="1" applyAlignment="1">
      <alignment horizontal="center"/>
    </xf>
    <xf numFmtId="0" fontId="0" fillId="0" borderId="1" xfId="0" applyFont="1" applyBorder="1" applyAlignment="1">
      <alignment vertical="top" wrapText="1"/>
    </xf>
    <xf numFmtId="0" fontId="3" fillId="0" borderId="1" xfId="0" applyFont="1" applyFill="1" applyBorder="1" applyAlignment="1">
      <alignment wrapText="1"/>
    </xf>
    <xf numFmtId="0" fontId="3" fillId="0" borderId="4" xfId="0" applyFont="1" applyFill="1" applyBorder="1" applyAlignment="1">
      <alignment wrapText="1"/>
    </xf>
    <xf numFmtId="0" fontId="3" fillId="7" borderId="4" xfId="0" applyFont="1" applyFill="1" applyBorder="1" applyAlignment="1">
      <alignment wrapText="1"/>
    </xf>
    <xf numFmtId="0" fontId="3" fillId="7" borderId="1" xfId="0" applyFont="1" applyFill="1" applyBorder="1" applyAlignment="1">
      <alignment wrapText="1"/>
    </xf>
    <xf numFmtId="14" fontId="3" fillId="7" borderId="3" xfId="0" applyNumberFormat="1" applyFont="1" applyFill="1" applyBorder="1" applyAlignment="1">
      <alignment horizontal="center" wrapText="1"/>
    </xf>
    <xf numFmtId="14" fontId="3" fillId="7" borderId="5" xfId="0" applyNumberFormat="1" applyFont="1" applyFill="1" applyBorder="1" applyAlignment="1">
      <alignment horizontal="center" wrapText="1"/>
    </xf>
    <xf numFmtId="0" fontId="0" fillId="0" borderId="1" xfId="0" applyBorder="1"/>
    <xf numFmtId="0" fontId="6" fillId="7" borderId="1" xfId="0" applyFont="1" applyFill="1" applyBorder="1" applyAlignment="1">
      <alignment horizontal="center" vertical="center" wrapText="1"/>
    </xf>
    <xf numFmtId="0" fontId="0" fillId="7" borderId="1" xfId="0" applyFill="1" applyBorder="1"/>
    <xf numFmtId="0" fontId="2" fillId="0" borderId="1" xfId="0" applyFont="1" applyFill="1" applyBorder="1" applyAlignment="1">
      <alignment horizontal="center" vertical="center" wrapText="1"/>
    </xf>
    <xf numFmtId="14" fontId="3" fillId="0" borderId="1" xfId="0" applyNumberFormat="1" applyFont="1" applyFill="1" applyBorder="1" applyAlignment="1">
      <alignment horizontal="center"/>
    </xf>
    <xf numFmtId="0" fontId="3" fillId="0" borderId="1" xfId="0" applyFont="1" applyFill="1" applyBorder="1" applyAlignment="1">
      <alignment horizontal="center" wrapText="1"/>
    </xf>
    <xf numFmtId="0" fontId="3" fillId="7" borderId="1" xfId="0" applyFont="1" applyFill="1" applyBorder="1" applyAlignment="1">
      <alignment horizontal="center" wrapText="1"/>
    </xf>
    <xf numFmtId="0" fontId="3" fillId="0" borderId="1" xfId="0" applyFont="1" applyFill="1" applyBorder="1" applyAlignment="1">
      <alignment horizontal="center"/>
    </xf>
    <xf numFmtId="0" fontId="0" fillId="0" borderId="1" xfId="0" applyFont="1" applyBorder="1" applyAlignment="1">
      <alignment horizontal="center" vertical="top"/>
    </xf>
    <xf numFmtId="16" fontId="3" fillId="0" borderId="1" xfId="0" applyNumberFormat="1" applyFont="1" applyFill="1" applyBorder="1" applyAlignment="1">
      <alignment horizontal="center"/>
    </xf>
    <xf numFmtId="0" fontId="3" fillId="7" borderId="1" xfId="0" applyFont="1" applyFill="1" applyBorder="1" applyAlignment="1"/>
    <xf numFmtId="0" fontId="0" fillId="0" borderId="1" xfId="0" applyFont="1" applyBorder="1" applyAlignment="1">
      <alignment horizontal="center" vertical="center" wrapText="1"/>
    </xf>
    <xf numFmtId="0" fontId="3" fillId="0" borderId="1" xfId="0" applyFont="1" applyFill="1" applyBorder="1" applyAlignment="1"/>
    <xf numFmtId="0" fontId="0" fillId="0" borderId="1" xfId="0" applyFont="1" applyBorder="1" applyAlignment="1">
      <alignment vertical="center" wrapText="1"/>
    </xf>
    <xf numFmtId="0" fontId="3" fillId="10" borderId="1" xfId="0" applyFont="1" applyFill="1" applyBorder="1" applyAlignment="1">
      <alignment horizontal="center"/>
    </xf>
    <xf numFmtId="0" fontId="3" fillId="8" borderId="1" xfId="0"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14" fontId="6" fillId="7" borderId="1" xfId="0" applyNumberFormat="1" applyFont="1" applyFill="1" applyBorder="1" applyAlignment="1">
      <alignment horizontal="center"/>
    </xf>
    <xf numFmtId="0" fontId="6" fillId="7" borderId="1" xfId="0" applyFont="1" applyFill="1" applyBorder="1" applyAlignment="1">
      <alignment horizontal="center"/>
    </xf>
    <xf numFmtId="14" fontId="6" fillId="0" borderId="1" xfId="0" applyNumberFormat="1" applyFont="1" applyFill="1" applyBorder="1" applyAlignment="1">
      <alignment horizont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49" fontId="4" fillId="2" borderId="1" xfId="0" applyNumberFormat="1" applyFont="1" applyFill="1" applyBorder="1" applyAlignment="1">
      <alignment horizontal="left" vertical="top" wrapText="1"/>
    </xf>
    <xf numFmtId="0" fontId="0" fillId="0" borderId="1" xfId="0" applyBorder="1" applyAlignment="1">
      <alignment horizontal="center" wrapText="1"/>
    </xf>
    <xf numFmtId="0" fontId="15" fillId="0" borderId="1" xfId="0" applyFont="1" applyFill="1" applyBorder="1" applyAlignment="1">
      <alignment wrapText="1"/>
    </xf>
    <xf numFmtId="14" fontId="0" fillId="0" borderId="0" xfId="0" applyNumberFormat="1" applyAlignment="1">
      <alignment horizontal="center"/>
    </xf>
    <xf numFmtId="0" fontId="11" fillId="0" borderId="1" xfId="0" applyFont="1" applyFill="1" applyBorder="1" applyAlignment="1">
      <alignment horizontal="center" wrapText="1"/>
    </xf>
    <xf numFmtId="0" fontId="39" fillId="8" borderId="1" xfId="0" applyFont="1" applyFill="1" applyBorder="1" applyAlignment="1">
      <alignment horizontal="center" wrapText="1"/>
    </xf>
    <xf numFmtId="0" fontId="15" fillId="0" borderId="4" xfId="0" applyFont="1" applyFill="1" applyBorder="1" applyAlignment="1">
      <alignment wrapText="1"/>
    </xf>
    <xf numFmtId="0" fontId="4" fillId="2" borderId="1" xfId="0" applyFont="1" applyFill="1" applyBorder="1" applyAlignment="1"/>
    <xf numFmtId="0" fontId="4" fillId="2" borderId="1" xfId="0" applyFont="1" applyFill="1" applyBorder="1" applyAlignment="1">
      <alignment wrapText="1"/>
    </xf>
    <xf numFmtId="0" fontId="5" fillId="0" borderId="0" xfId="0" applyFont="1" applyAlignment="1"/>
    <xf numFmtId="0" fontId="11" fillId="7" borderId="4" xfId="0" applyFont="1" applyFill="1" applyBorder="1" applyAlignment="1">
      <alignment horizontal="center" wrapText="1"/>
    </xf>
    <xf numFmtId="0" fontId="17" fillId="7" borderId="1" xfId="0" applyFont="1" applyFill="1" applyBorder="1" applyAlignment="1">
      <alignment horizontal="center" wrapText="1"/>
    </xf>
    <xf numFmtId="14" fontId="0" fillId="0" borderId="0" xfId="0" applyNumberFormat="1"/>
    <xf numFmtId="0" fontId="0" fillId="5" borderId="1" xfId="0" applyFont="1" applyFill="1" applyBorder="1" applyAlignment="1">
      <alignment horizontal="center" vertical="center" wrapText="1"/>
    </xf>
    <xf numFmtId="14" fontId="4" fillId="2" borderId="1" xfId="0" applyNumberFormat="1" applyFont="1" applyFill="1" applyBorder="1" applyAlignment="1">
      <alignment horizontal="center" wrapText="1"/>
    </xf>
    <xf numFmtId="14" fontId="0" fillId="0" borderId="1" xfId="0" applyNumberFormat="1" applyBorder="1"/>
    <xf numFmtId="0" fontId="40" fillId="7" borderId="1" xfId="0" applyFont="1" applyFill="1" applyBorder="1" applyAlignment="1">
      <alignment wrapText="1"/>
    </xf>
    <xf numFmtId="0" fontId="39" fillId="7" borderId="1" xfId="0" applyFont="1" applyFill="1" applyBorder="1" applyAlignment="1">
      <alignment wrapText="1"/>
    </xf>
    <xf numFmtId="14" fontId="0" fillId="5" borderId="1" xfId="0" applyNumberFormat="1" applyFill="1" applyBorder="1"/>
    <xf numFmtId="0" fontId="33" fillId="2" borderId="1" xfId="0" applyFont="1" applyFill="1" applyBorder="1" applyAlignment="1">
      <alignment horizontal="center" wrapText="1"/>
    </xf>
    <xf numFmtId="0" fontId="5" fillId="0" borderId="1" xfId="0" applyFont="1" applyBorder="1" applyAlignment="1">
      <alignment horizontal="center"/>
    </xf>
    <xf numFmtId="0" fontId="18" fillId="7" borderId="1" xfId="0" applyFont="1" applyFill="1" applyBorder="1" applyAlignment="1">
      <alignment wrapText="1"/>
    </xf>
    <xf numFmtId="0" fontId="6" fillId="5" borderId="1" xfId="0" applyFont="1" applyFill="1" applyBorder="1" applyAlignment="1">
      <alignment horizontal="center" vertical="center"/>
    </xf>
    <xf numFmtId="0" fontId="11" fillId="5" borderId="1" xfId="0" applyFont="1" applyFill="1" applyBorder="1" applyAlignment="1">
      <alignment wrapText="1"/>
    </xf>
    <xf numFmtId="0" fontId="0" fillId="5" borderId="1" xfId="0" applyFont="1" applyFill="1" applyBorder="1"/>
    <xf numFmtId="0" fontId="11" fillId="7" borderId="1" xfId="0" applyFont="1" applyFill="1" applyBorder="1" applyAlignment="1">
      <alignment horizontal="center" wrapText="1"/>
    </xf>
    <xf numFmtId="0" fontId="11" fillId="5" borderId="1" xfId="0" applyFont="1" applyFill="1" applyBorder="1" applyAlignment="1">
      <alignment horizontal="center" wrapText="1"/>
    </xf>
    <xf numFmtId="0" fontId="13" fillId="0" borderId="1" xfId="0" applyFont="1" applyFill="1" applyBorder="1" applyAlignment="1">
      <alignment wrapText="1"/>
    </xf>
    <xf numFmtId="0" fontId="39" fillId="8" borderId="1" xfId="0" applyFont="1" applyFill="1" applyBorder="1" applyAlignment="1">
      <alignment wrapText="1"/>
    </xf>
    <xf numFmtId="0" fontId="6" fillId="0" borderId="1" xfId="0" applyFont="1" applyBorder="1" applyAlignment="1">
      <alignment horizontal="center"/>
    </xf>
    <xf numFmtId="0" fontId="0" fillId="5" borderId="1" xfId="0" applyFill="1" applyBorder="1" applyAlignment="1">
      <alignment horizontal="center"/>
    </xf>
    <xf numFmtId="14" fontId="16" fillId="5" borderId="1" xfId="0" applyNumberFormat="1" applyFont="1" applyFill="1" applyBorder="1" applyAlignment="1">
      <alignment horizontal="center"/>
    </xf>
    <xf numFmtId="0" fontId="16" fillId="5" borderId="1" xfId="0" applyFont="1" applyFill="1" applyBorder="1" applyAlignment="1">
      <alignment horizontal="center"/>
    </xf>
    <xf numFmtId="14" fontId="16" fillId="7" borderId="1" xfId="0" applyNumberFormat="1" applyFont="1" applyFill="1" applyBorder="1" applyAlignment="1">
      <alignment horizontal="center"/>
    </xf>
    <xf numFmtId="0" fontId="16" fillId="7" borderId="1" xfId="0" applyFont="1" applyFill="1" applyBorder="1" applyAlignment="1">
      <alignment horizontal="center"/>
    </xf>
    <xf numFmtId="0" fontId="13" fillId="5" borderId="1" xfId="0" applyFont="1" applyFill="1" applyBorder="1" applyAlignment="1">
      <alignment wrapText="1"/>
    </xf>
    <xf numFmtId="14" fontId="17" fillId="5" borderId="1" xfId="0" applyNumberFormat="1" applyFont="1" applyFill="1" applyBorder="1" applyAlignment="1">
      <alignment horizontal="center"/>
    </xf>
    <xf numFmtId="14" fontId="17" fillId="7" borderId="1" xfId="0" applyNumberFormat="1" applyFont="1" applyFill="1" applyBorder="1" applyAlignment="1">
      <alignment horizontal="center"/>
    </xf>
    <xf numFmtId="0" fontId="17" fillId="7" borderId="1" xfId="0" applyFont="1" applyFill="1" applyBorder="1" applyAlignment="1">
      <alignment wrapText="1"/>
    </xf>
    <xf numFmtId="49" fontId="0" fillId="7" borderId="1" xfId="0" applyNumberFormat="1" applyFont="1" applyFill="1" applyBorder="1" applyAlignment="1">
      <alignment horizontal="left" vertical="top" wrapText="1"/>
    </xf>
    <xf numFmtId="49" fontId="6" fillId="7"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3" fillId="7"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0" fillId="0" borderId="1" xfId="0" applyNumberFormat="1" applyFont="1" applyBorder="1" applyAlignment="1">
      <alignment horizontal="left" vertical="top" wrapText="1"/>
    </xf>
    <xf numFmtId="49" fontId="6" fillId="3" borderId="1" xfId="0" applyNumberFormat="1" applyFont="1" applyFill="1" applyBorder="1" applyAlignment="1">
      <alignment horizontal="left" vertical="top" wrapText="1"/>
    </xf>
    <xf numFmtId="49" fontId="6" fillId="7" borderId="1" xfId="1" applyNumberFormat="1" applyFont="1" applyFill="1" applyBorder="1" applyAlignment="1">
      <alignment horizontal="left" vertical="top" wrapText="1"/>
    </xf>
    <xf numFmtId="0" fontId="0" fillId="3" borderId="1" xfId="0" applyFont="1" applyFill="1" applyBorder="1"/>
    <xf numFmtId="49" fontId="6" fillId="6"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6" fillId="8" borderId="1" xfId="0" applyNumberFormat="1" applyFont="1" applyFill="1" applyBorder="1" applyAlignment="1">
      <alignment horizontal="left" vertical="top" wrapText="1"/>
    </xf>
    <xf numFmtId="0" fontId="11" fillId="7" borderId="1" xfId="0" applyFont="1" applyFill="1" applyBorder="1" applyAlignment="1"/>
    <xf numFmtId="0" fontId="0" fillId="0" borderId="1" xfId="0" applyBorder="1" applyAlignment="1">
      <alignment vertical="center" wrapText="1"/>
    </xf>
    <xf numFmtId="49" fontId="3" fillId="8" borderId="1" xfId="0" applyNumberFormat="1" applyFont="1" applyFill="1" applyBorder="1" applyAlignment="1">
      <alignment horizontal="left" vertical="top" wrapText="1"/>
    </xf>
    <xf numFmtId="0" fontId="6" fillId="0" borderId="1" xfId="0" applyFont="1" applyBorder="1" applyAlignment="1">
      <alignment horizontal="center" vertical="center"/>
    </xf>
    <xf numFmtId="49" fontId="3" fillId="3" borderId="1" xfId="0" applyNumberFormat="1" applyFont="1" applyFill="1" applyBorder="1" applyAlignment="1">
      <alignment horizontal="left" vertical="top" wrapText="1"/>
    </xf>
    <xf numFmtId="0" fontId="3" fillId="7" borderId="1" xfId="0" applyFont="1" applyFill="1" applyBorder="1"/>
    <xf numFmtId="49" fontId="2" fillId="7" borderId="1" xfId="0" applyNumberFormat="1" applyFont="1" applyFill="1" applyBorder="1" applyAlignment="1">
      <alignment horizontal="left" vertical="top" wrapText="1"/>
    </xf>
    <xf numFmtId="0" fontId="36" fillId="7" borderId="1" xfId="0" applyFont="1" applyFill="1" applyBorder="1" applyAlignment="1">
      <alignment horizontal="center" wrapText="1"/>
    </xf>
    <xf numFmtId="0" fontId="11" fillId="8" borderId="1" xfId="0" applyFont="1" applyFill="1" applyBorder="1" applyAlignment="1">
      <alignment wrapText="1"/>
    </xf>
    <xf numFmtId="0" fontId="13" fillId="8" borderId="1" xfId="0" applyFont="1" applyFill="1" applyBorder="1" applyAlignment="1">
      <alignment wrapText="1"/>
    </xf>
    <xf numFmtId="0" fontId="17" fillId="0" borderId="1" xfId="0" applyFont="1" applyFill="1" applyBorder="1" applyAlignment="1">
      <alignment wrapText="1"/>
    </xf>
    <xf numFmtId="0" fontId="17" fillId="8" borderId="1" xfId="0" applyFont="1" applyFill="1" applyBorder="1" applyAlignment="1">
      <alignment wrapText="1"/>
    </xf>
    <xf numFmtId="0" fontId="39" fillId="7" borderId="1" xfId="0" applyFont="1" applyFill="1" applyBorder="1" applyAlignment="1"/>
    <xf numFmtId="0" fontId="42" fillId="0" borderId="1" xfId="0" applyFont="1" applyFill="1" applyBorder="1" applyAlignment="1">
      <alignment wrapText="1"/>
    </xf>
    <xf numFmtId="49" fontId="11" fillId="0" borderId="1" xfId="0" applyNumberFormat="1" applyFont="1" applyBorder="1" applyAlignment="1">
      <alignment wrapText="1"/>
    </xf>
    <xf numFmtId="0" fontId="0" fillId="5" borderId="1" xfId="0" applyFont="1" applyFill="1" applyBorder="1" applyAlignment="1">
      <alignment wrapText="1"/>
    </xf>
    <xf numFmtId="0" fontId="6" fillId="0" borderId="1" xfId="0" applyFont="1" applyBorder="1"/>
    <xf numFmtId="0" fontId="39" fillId="0" borderId="1" xfId="0" applyFont="1" applyFill="1" applyBorder="1" applyAlignment="1">
      <alignment wrapText="1"/>
    </xf>
    <xf numFmtId="14" fontId="0" fillId="0" borderId="1" xfId="0" applyNumberFormat="1" applyFont="1" applyFill="1" applyBorder="1" applyAlignment="1">
      <alignment horizontal="center"/>
    </xf>
    <xf numFmtId="1" fontId="0" fillId="5" borderId="1" xfId="0" applyNumberFormat="1" applyFont="1" applyFill="1" applyBorder="1" applyAlignment="1">
      <alignment horizontal="center"/>
    </xf>
    <xf numFmtId="1" fontId="0" fillId="7" borderId="1" xfId="0" applyNumberFormat="1" applyFont="1" applyFill="1" applyBorder="1" applyAlignment="1">
      <alignment horizontal="center"/>
    </xf>
    <xf numFmtId="1" fontId="0" fillId="7" borderId="1" xfId="0" applyNumberFormat="1" applyFont="1" applyFill="1" applyBorder="1" applyAlignment="1">
      <alignment horizontal="center" vertical="center"/>
    </xf>
    <xf numFmtId="1" fontId="0" fillId="0" borderId="1" xfId="0" applyNumberFormat="1" applyBorder="1" applyAlignment="1">
      <alignment horizontal="center"/>
    </xf>
    <xf numFmtId="1" fontId="3" fillId="7" borderId="1" xfId="0" applyNumberFormat="1" applyFont="1" applyFill="1" applyBorder="1" applyAlignment="1">
      <alignment horizontal="center" vertical="center"/>
    </xf>
    <xf numFmtId="1" fontId="0" fillId="0" borderId="1" xfId="0" applyNumberFormat="1" applyFont="1" applyBorder="1" applyAlignment="1">
      <alignment horizontal="center" vertical="center"/>
    </xf>
    <xf numFmtId="1" fontId="3" fillId="7" borderId="1" xfId="0" applyNumberFormat="1" applyFont="1" applyFill="1" applyBorder="1" applyAlignment="1">
      <alignment horizontal="center"/>
    </xf>
    <xf numFmtId="1" fontId="3" fillId="0" borderId="1" xfId="0" applyNumberFormat="1" applyFont="1" applyBorder="1" applyAlignment="1">
      <alignment horizontal="center" vertical="center"/>
    </xf>
    <xf numFmtId="1" fontId="6"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xf>
    <xf numFmtId="1" fontId="3" fillId="0" borderId="1" xfId="0" applyNumberFormat="1" applyFont="1" applyFill="1" applyBorder="1" applyAlignment="1">
      <alignment horizontal="center"/>
    </xf>
    <xf numFmtId="1" fontId="5" fillId="7" borderId="1" xfId="0" applyNumberFormat="1" applyFont="1" applyFill="1" applyBorder="1" applyAlignment="1">
      <alignment horizontal="center" wrapText="1"/>
    </xf>
    <xf numFmtId="1" fontId="0" fillId="5" borderId="1" xfId="0" applyNumberFormat="1" applyFont="1" applyFill="1" applyBorder="1" applyAlignment="1">
      <alignment horizontal="center" vertical="center"/>
    </xf>
    <xf numFmtId="0" fontId="4" fillId="2" borderId="1" xfId="0" applyNumberFormat="1" applyFont="1" applyFill="1" applyBorder="1" applyAlignment="1">
      <alignment horizontal="center" wrapText="1"/>
    </xf>
    <xf numFmtId="0" fontId="0" fillId="5" borderId="0" xfId="0" applyFill="1"/>
    <xf numFmtId="0" fontId="43" fillId="14" borderId="1" xfId="0" applyFont="1" applyFill="1" applyBorder="1" applyAlignment="1">
      <alignment horizontal="center"/>
    </xf>
    <xf numFmtId="0" fontId="43" fillId="0" borderId="0" xfId="0" applyFont="1" applyAlignment="1">
      <alignment horizontal="center"/>
    </xf>
    <xf numFmtId="0" fontId="43" fillId="0" borderId="0" xfId="0" applyFont="1"/>
    <xf numFmtId="0" fontId="0" fillId="9" borderId="1" xfId="0" applyFill="1" applyBorder="1" applyAlignment="1">
      <alignment horizontal="center"/>
    </xf>
    <xf numFmtId="0" fontId="0" fillId="9" borderId="1" xfId="0" applyFont="1" applyFill="1" applyBorder="1"/>
    <xf numFmtId="0" fontId="0" fillId="15" borderId="1" xfId="0" applyFill="1" applyBorder="1" applyAlignment="1">
      <alignment horizontal="center"/>
    </xf>
    <xf numFmtId="0" fontId="0" fillId="15" borderId="1" xfId="0" applyFont="1" applyFill="1" applyBorder="1"/>
    <xf numFmtId="0" fontId="0" fillId="15" borderId="1" xfId="0" applyFill="1" applyBorder="1"/>
    <xf numFmtId="14" fontId="3" fillId="16" borderId="1" xfId="0" applyNumberFormat="1" applyFont="1" applyFill="1" applyBorder="1" applyAlignment="1">
      <alignment horizontal="center" vertical="center"/>
    </xf>
    <xf numFmtId="0" fontId="3" fillId="16" borderId="1" xfId="0" applyFont="1" applyFill="1" applyBorder="1" applyAlignment="1">
      <alignment horizontal="center" vertical="center"/>
    </xf>
    <xf numFmtId="0" fontId="3" fillId="16"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0" fillId="0" borderId="1" xfId="0" applyFont="1" applyFill="1" applyBorder="1"/>
    <xf numFmtId="14" fontId="0" fillId="0" borderId="1" xfId="0" applyNumberFormat="1" applyFill="1" applyBorder="1"/>
    <xf numFmtId="0" fontId="0" fillId="9" borderId="1" xfId="0" applyFill="1" applyBorder="1"/>
    <xf numFmtId="0" fontId="0" fillId="15" borderId="1" xfId="0" applyFill="1" applyBorder="1" applyAlignment="1">
      <alignment vertical="center" wrapText="1"/>
    </xf>
    <xf numFmtId="0" fontId="11" fillId="0" borderId="0" xfId="0" applyFont="1" applyFill="1" applyBorder="1" applyAlignment="1">
      <alignment wrapText="1"/>
    </xf>
    <xf numFmtId="0" fontId="39" fillId="7" borderId="4" xfId="0" applyFont="1" applyFill="1" applyBorder="1" applyAlignment="1">
      <alignment wrapText="1"/>
    </xf>
    <xf numFmtId="14" fontId="0" fillId="7" borderId="1" xfId="0" applyNumberFormat="1" applyFill="1" applyBorder="1"/>
    <xf numFmtId="0" fontId="0" fillId="7" borderId="1" xfId="0" applyFont="1" applyFill="1" applyBorder="1" applyAlignment="1">
      <alignment horizontal="center" vertical="center" wrapText="1"/>
    </xf>
    <xf numFmtId="0" fontId="0" fillId="7" borderId="1" xfId="0" applyFill="1" applyBorder="1" applyAlignment="1">
      <alignment wrapText="1"/>
    </xf>
    <xf numFmtId="1" fontId="0" fillId="7" borderId="1" xfId="0" applyNumberFormat="1" applyFill="1" applyBorder="1" applyAlignment="1">
      <alignment horizontal="center"/>
    </xf>
    <xf numFmtId="0" fontId="0" fillId="11" borderId="1" xfId="0" applyFill="1" applyBorder="1" applyAlignment="1">
      <alignment horizontal="center"/>
    </xf>
    <xf numFmtId="0" fontId="0" fillId="11" borderId="1" xfId="0" applyFill="1" applyBorder="1"/>
    <xf numFmtId="0" fontId="0" fillId="11" borderId="1" xfId="0" applyFill="1" applyBorder="1" applyAlignment="1">
      <alignment vertical="center" wrapText="1"/>
    </xf>
    <xf numFmtId="0" fontId="0" fillId="5" borderId="1" xfId="0" applyFill="1" applyBorder="1"/>
    <xf numFmtId="1" fontId="0" fillId="5" borderId="1" xfId="0" applyNumberFormat="1" applyFill="1" applyBorder="1" applyAlignment="1">
      <alignment horizontal="center"/>
    </xf>
    <xf numFmtId="0" fontId="45" fillId="7" borderId="1" xfId="0" applyFont="1" applyFill="1" applyBorder="1" applyAlignment="1"/>
    <xf numFmtId="0" fontId="45" fillId="5" borderId="1" xfId="0" applyFont="1" applyFill="1" applyBorder="1" applyAlignment="1"/>
    <xf numFmtId="0" fontId="3" fillId="0" borderId="0" xfId="0" applyFont="1" applyAlignment="1"/>
    <xf numFmtId="0" fontId="45" fillId="2" borderId="1" xfId="0" applyFont="1" applyFill="1" applyBorder="1" applyAlignment="1"/>
    <xf numFmtId="0" fontId="47" fillId="7" borderId="1" xfId="0" applyFont="1" applyFill="1" applyBorder="1" applyAlignment="1">
      <alignment wrapText="1"/>
    </xf>
    <xf numFmtId="0" fontId="17" fillId="7" borderId="4" xfId="0" applyFont="1" applyFill="1" applyBorder="1" applyAlignment="1">
      <alignment wrapText="1"/>
    </xf>
    <xf numFmtId="0" fontId="34" fillId="0" borderId="46" xfId="0" applyFont="1" applyBorder="1" applyAlignment="1">
      <alignment horizontal="center"/>
    </xf>
    <xf numFmtId="0" fontId="48" fillId="17" borderId="46" xfId="0" applyFont="1" applyFill="1" applyBorder="1" applyAlignment="1">
      <alignment horizontal="center"/>
    </xf>
    <xf numFmtId="0" fontId="35" fillId="0" borderId="47" xfId="0" applyFont="1" applyBorder="1" applyAlignment="1">
      <alignment horizontal="center"/>
    </xf>
    <xf numFmtId="0" fontId="48" fillId="18" borderId="46" xfId="0" applyFont="1" applyFill="1" applyBorder="1" applyAlignment="1">
      <alignment horizontal="center"/>
    </xf>
    <xf numFmtId="0" fontId="11" fillId="0" borderId="0" xfId="0" applyFont="1" applyFill="1" applyBorder="1" applyAlignment="1">
      <alignment horizontal="left" wrapText="1"/>
    </xf>
    <xf numFmtId="0" fontId="0" fillId="16" borderId="0" xfId="0" applyFill="1"/>
    <xf numFmtId="14" fontId="0" fillId="16" borderId="0" xfId="0" applyNumberFormat="1" applyFill="1"/>
    <xf numFmtId="0" fontId="47" fillId="16" borderId="1" xfId="0" applyFont="1" applyFill="1" applyBorder="1" applyAlignment="1">
      <alignment wrapText="1"/>
    </xf>
    <xf numFmtId="0" fontId="11" fillId="0" borderId="1" xfId="0" applyFont="1" applyBorder="1" applyAlignment="1">
      <alignment wrapText="1"/>
    </xf>
    <xf numFmtId="0" fontId="0" fillId="5" borderId="1" xfId="0" applyFill="1" applyBorder="1" applyAlignment="1">
      <alignment wrapText="1"/>
    </xf>
    <xf numFmtId="0" fontId="49" fillId="5" borderId="0" xfId="0" applyFont="1" applyFill="1"/>
    <xf numFmtId="0" fontId="11" fillId="5" borderId="1" xfId="0" applyFont="1" applyFill="1" applyBorder="1" applyAlignment="1"/>
    <xf numFmtId="0" fontId="11" fillId="5" borderId="4" xfId="0" applyFont="1" applyFill="1" applyBorder="1" applyAlignment="1"/>
    <xf numFmtId="0" fontId="44" fillId="5" borderId="0" xfId="0" applyFont="1" applyFill="1" applyAlignment="1"/>
    <xf numFmtId="0" fontId="46" fillId="5" borderId="0" xfId="0" applyFont="1" applyFill="1" applyAlignment="1"/>
    <xf numFmtId="0" fontId="50" fillId="7" borderId="1" xfId="0" applyFont="1" applyFill="1" applyBorder="1" applyAlignment="1">
      <alignment wrapText="1"/>
    </xf>
    <xf numFmtId="0" fontId="34" fillId="0" borderId="1" xfId="0" applyFont="1" applyBorder="1" applyAlignment="1">
      <alignment horizontal="center"/>
    </xf>
    <xf numFmtId="0" fontId="5" fillId="5" borderId="1" xfId="0" applyFont="1" applyFill="1" applyBorder="1" applyAlignment="1">
      <alignment horizontal="center"/>
    </xf>
    <xf numFmtId="0" fontId="51" fillId="5" borderId="0" xfId="0" applyFont="1" applyFill="1"/>
    <xf numFmtId="0" fontId="0" fillId="11" borderId="0" xfId="0" applyFill="1"/>
    <xf numFmtId="0" fontId="11" fillId="5" borderId="4" xfId="0" applyFont="1" applyFill="1" applyBorder="1" applyAlignment="1">
      <alignment wrapText="1"/>
    </xf>
    <xf numFmtId="0" fontId="42" fillId="5" borderId="0" xfId="0" applyFont="1" applyFill="1"/>
    <xf numFmtId="0" fontId="50" fillId="5" borderId="1" xfId="0" applyFont="1" applyFill="1" applyBorder="1" applyAlignment="1">
      <alignment wrapText="1"/>
    </xf>
    <xf numFmtId="0" fontId="11" fillId="16" borderId="1" xfId="0" applyFont="1" applyFill="1" applyBorder="1" applyAlignment="1">
      <alignment wrapText="1"/>
    </xf>
    <xf numFmtId="0" fontId="3" fillId="5" borderId="0" xfId="0" applyFont="1" applyFill="1" applyAlignment="1"/>
    <xf numFmtId="0" fontId="5" fillId="0" borderId="1" xfId="0" applyFont="1" applyFill="1" applyBorder="1" applyAlignment="1">
      <alignment horizontal="center"/>
    </xf>
    <xf numFmtId="0" fontId="0" fillId="0" borderId="1" xfId="0" applyFill="1" applyBorder="1" applyAlignment="1">
      <alignment horizontal="center"/>
    </xf>
    <xf numFmtId="1" fontId="0" fillId="0" borderId="1" xfId="0" applyNumberFormat="1" applyFill="1" applyBorder="1" applyAlignment="1">
      <alignment horizontal="center"/>
    </xf>
    <xf numFmtId="0" fontId="0" fillId="0" borderId="1" xfId="0" applyFont="1" applyFill="1" applyBorder="1" applyAlignment="1">
      <alignment horizontal="center" vertical="center" wrapText="1"/>
    </xf>
    <xf numFmtId="0" fontId="11" fillId="7" borderId="1" xfId="0" applyFont="1" applyFill="1" applyBorder="1" applyAlignment="1">
      <alignment horizontal="left"/>
    </xf>
    <xf numFmtId="14" fontId="0" fillId="5" borderId="1" xfId="0" applyNumberFormat="1" applyFill="1" applyBorder="1" applyAlignment="1">
      <alignment horizontal="center"/>
    </xf>
    <xf numFmtId="14" fontId="0" fillId="0" borderId="1" xfId="0" applyNumberFormat="1" applyFill="1" applyBorder="1" applyAlignment="1">
      <alignment horizontal="center"/>
    </xf>
    <xf numFmtId="0" fontId="0" fillId="3" borderId="1" xfId="0" applyFont="1" applyFill="1" applyBorder="1" applyAlignment="1">
      <alignment horizontal="center"/>
    </xf>
    <xf numFmtId="0" fontId="0" fillId="0" borderId="1" xfId="0" applyBorder="1" applyAlignment="1">
      <alignment horizontal="center" vertical="center" wrapText="1"/>
    </xf>
    <xf numFmtId="0" fontId="0" fillId="5" borderId="1" xfId="0" applyFill="1" applyBorder="1" applyAlignment="1">
      <alignment horizontal="center" wrapText="1"/>
    </xf>
    <xf numFmtId="0" fontId="0" fillId="0" borderId="1" xfId="0" applyFill="1" applyBorder="1" applyAlignment="1">
      <alignment horizontal="center" wrapText="1"/>
    </xf>
    <xf numFmtId="0" fontId="4" fillId="2" borderId="1" xfId="0" applyFont="1" applyFill="1" applyBorder="1" applyAlignment="1">
      <alignment horizontal="left" wrapText="1"/>
    </xf>
    <xf numFmtId="0" fontId="18" fillId="7" borderId="1" xfId="0" applyFont="1" applyFill="1" applyBorder="1" applyAlignment="1">
      <alignment horizontal="left" wrapText="1"/>
    </xf>
    <xf numFmtId="0" fontId="11" fillId="0" borderId="1" xfId="0" applyFont="1" applyFill="1" applyBorder="1" applyAlignment="1">
      <alignment horizontal="left" wrapText="1"/>
    </xf>
    <xf numFmtId="0" fontId="11" fillId="5" borderId="1" xfId="0" applyFont="1" applyFill="1" applyBorder="1" applyAlignment="1">
      <alignment horizontal="left" wrapText="1"/>
    </xf>
    <xf numFmtId="0" fontId="11" fillId="7" borderId="1" xfId="0" applyFont="1" applyFill="1" applyBorder="1" applyAlignment="1">
      <alignment horizontal="left" wrapText="1"/>
    </xf>
    <xf numFmtId="0" fontId="39" fillId="8" borderId="1" xfId="0" applyFont="1" applyFill="1" applyBorder="1" applyAlignment="1">
      <alignment horizontal="left" wrapText="1"/>
    </xf>
    <xf numFmtId="0" fontId="40" fillId="7" borderId="1" xfId="0" applyFont="1" applyFill="1" applyBorder="1" applyAlignment="1">
      <alignment horizontal="left" wrapText="1"/>
    </xf>
    <xf numFmtId="0" fontId="39" fillId="7" borderId="1" xfId="0" applyFont="1" applyFill="1" applyBorder="1" applyAlignment="1">
      <alignment horizontal="left" wrapText="1"/>
    </xf>
    <xf numFmtId="0" fontId="11" fillId="8" borderId="1" xfId="0" applyFont="1" applyFill="1" applyBorder="1" applyAlignment="1">
      <alignment horizontal="left" wrapText="1"/>
    </xf>
    <xf numFmtId="0" fontId="11" fillId="0" borderId="1" xfId="0" applyFont="1" applyBorder="1" applyAlignment="1">
      <alignment horizontal="left" wrapText="1"/>
    </xf>
    <xf numFmtId="0" fontId="13" fillId="5" borderId="1" xfId="0" applyFont="1" applyFill="1" applyBorder="1" applyAlignment="1">
      <alignment horizontal="left" wrapText="1"/>
    </xf>
    <xf numFmtId="0" fontId="17" fillId="7" borderId="1" xfId="0" applyFont="1" applyFill="1" applyBorder="1" applyAlignment="1">
      <alignment horizontal="left" wrapText="1"/>
    </xf>
    <xf numFmtId="0" fontId="13" fillId="0" borderId="1" xfId="0" applyFont="1" applyFill="1" applyBorder="1" applyAlignment="1">
      <alignment horizontal="left" wrapText="1"/>
    </xf>
    <xf numFmtId="0" fontId="13" fillId="7" borderId="1" xfId="0" applyFont="1" applyFill="1" applyBorder="1" applyAlignment="1">
      <alignment horizontal="left" wrapText="1"/>
    </xf>
    <xf numFmtId="0" fontId="13" fillId="8" borderId="1" xfId="0" applyFont="1" applyFill="1" applyBorder="1" applyAlignment="1">
      <alignment horizontal="left" wrapText="1"/>
    </xf>
    <xf numFmtId="0" fontId="17" fillId="0" borderId="1" xfId="0" applyFont="1" applyFill="1" applyBorder="1" applyAlignment="1">
      <alignment horizontal="left" wrapText="1"/>
    </xf>
    <xf numFmtId="0" fontId="17" fillId="8" borderId="1" xfId="0" applyFont="1" applyFill="1" applyBorder="1" applyAlignment="1">
      <alignment horizontal="left" wrapText="1"/>
    </xf>
    <xf numFmtId="0" fontId="39" fillId="7" borderId="1" xfId="0" applyFont="1" applyFill="1" applyBorder="1" applyAlignment="1">
      <alignment horizontal="left"/>
    </xf>
    <xf numFmtId="0" fontId="42" fillId="0" borderId="1" xfId="0" applyFont="1" applyFill="1" applyBorder="1" applyAlignment="1">
      <alignment horizontal="left" wrapText="1"/>
    </xf>
    <xf numFmtId="49" fontId="11" fillId="0" borderId="1" xfId="0" applyNumberFormat="1" applyFont="1" applyBorder="1" applyAlignment="1">
      <alignment horizontal="left" wrapText="1"/>
    </xf>
    <xf numFmtId="0" fontId="39" fillId="0" borderId="1" xfId="0" applyFont="1" applyFill="1" applyBorder="1" applyAlignment="1">
      <alignment horizontal="left" wrapText="1"/>
    </xf>
    <xf numFmtId="0" fontId="0" fillId="7" borderId="1" xfId="0" applyFill="1" applyBorder="1" applyAlignment="1">
      <alignment horizontal="left" wrapText="1"/>
    </xf>
    <xf numFmtId="0" fontId="0" fillId="0" borderId="1" xfId="0" applyBorder="1" applyAlignment="1">
      <alignment horizontal="left" wrapText="1"/>
    </xf>
    <xf numFmtId="0" fontId="50" fillId="7" borderId="1" xfId="0" applyFont="1" applyFill="1" applyBorder="1" applyAlignment="1">
      <alignment horizontal="left" wrapText="1"/>
    </xf>
    <xf numFmtId="0" fontId="55" fillId="5" borderId="1" xfId="0" applyFont="1" applyFill="1" applyBorder="1" applyAlignment="1">
      <alignment horizontal="left" wrapText="1"/>
    </xf>
    <xf numFmtId="0" fontId="39" fillId="7" borderId="4" xfId="0" applyFont="1" applyFill="1" applyBorder="1" applyAlignment="1">
      <alignment horizontal="left" wrapText="1"/>
    </xf>
    <xf numFmtId="0" fontId="11" fillId="7" borderId="4" xfId="0" applyFont="1" applyFill="1" applyBorder="1" applyAlignment="1">
      <alignment horizontal="left" wrapText="1"/>
    </xf>
    <xf numFmtId="0" fontId="11" fillId="0" borderId="5" xfId="0" applyFont="1" applyFill="1" applyBorder="1" applyAlignment="1">
      <alignment horizontal="left" wrapText="1"/>
    </xf>
    <xf numFmtId="0" fontId="11" fillId="0" borderId="3" xfId="0" applyFont="1" applyFill="1" applyBorder="1" applyAlignment="1">
      <alignment horizontal="left" wrapText="1"/>
    </xf>
    <xf numFmtId="0" fontId="13" fillId="0" borderId="4" xfId="0" applyFont="1" applyFill="1" applyBorder="1" applyAlignment="1">
      <alignment horizontal="left" wrapText="1"/>
    </xf>
    <xf numFmtId="0" fontId="50" fillId="5" borderId="1" xfId="0" applyFont="1" applyFill="1" applyBorder="1" applyAlignment="1">
      <alignment horizontal="left" wrapText="1"/>
    </xf>
    <xf numFmtId="0" fontId="11" fillId="5" borderId="3" xfId="0" applyFont="1" applyFill="1" applyBorder="1" applyAlignment="1">
      <alignment horizontal="left" wrapText="1"/>
    </xf>
    <xf numFmtId="0" fontId="11" fillId="5" borderId="4" xfId="0" applyFont="1" applyFill="1" applyBorder="1" applyAlignment="1">
      <alignment horizontal="left" wrapText="1"/>
    </xf>
    <xf numFmtId="0" fontId="0" fillId="5" borderId="1" xfId="0" applyFill="1" applyBorder="1" applyAlignment="1">
      <alignment horizontal="left" wrapText="1"/>
    </xf>
    <xf numFmtId="0" fontId="0" fillId="0" borderId="1" xfId="0" applyFill="1" applyBorder="1" applyAlignment="1">
      <alignment horizontal="left" wrapText="1"/>
    </xf>
    <xf numFmtId="0" fontId="11" fillId="0" borderId="4" xfId="0" applyFont="1" applyFill="1" applyBorder="1" applyAlignment="1">
      <alignment horizontal="left" wrapText="1"/>
    </xf>
    <xf numFmtId="0" fontId="53" fillId="7" borderId="1" xfId="0" applyFont="1" applyFill="1" applyBorder="1" applyAlignment="1">
      <alignment horizontal="left" wrapText="1"/>
    </xf>
    <xf numFmtId="0" fontId="54" fillId="7" borderId="1" xfId="0" applyFont="1" applyFill="1" applyBorder="1" applyAlignment="1">
      <alignment horizontal="left" wrapText="1"/>
    </xf>
    <xf numFmtId="0" fontId="13" fillId="7" borderId="4" xfId="0" applyFont="1" applyFill="1" applyBorder="1" applyAlignment="1">
      <alignment horizontal="left" wrapText="1"/>
    </xf>
    <xf numFmtId="0" fontId="11" fillId="19" borderId="1" xfId="0" applyFont="1" applyFill="1" applyBorder="1" applyAlignment="1">
      <alignment horizontal="left" wrapText="1"/>
    </xf>
    <xf numFmtId="0" fontId="39" fillId="5" borderId="4" xfId="0" applyFont="1" applyFill="1" applyBorder="1" applyAlignment="1">
      <alignment horizontal="left" wrapText="1"/>
    </xf>
    <xf numFmtId="0" fontId="50" fillId="0" borderId="1" xfId="0" applyFont="1" applyFill="1" applyBorder="1" applyAlignment="1">
      <alignment horizontal="left" wrapText="1"/>
    </xf>
    <xf numFmtId="0" fontId="6" fillId="5" borderId="1" xfId="0" applyFont="1" applyFill="1" applyBorder="1" applyAlignment="1">
      <alignment horizontal="center"/>
    </xf>
    <xf numFmtId="0" fontId="6" fillId="0" borderId="1" xfId="0" applyFont="1" applyBorder="1" applyAlignment="1">
      <alignment horizontal="left" wrapText="1"/>
    </xf>
    <xf numFmtId="0" fontId="13" fillId="7" borderId="48" xfId="0" applyFont="1" applyFill="1" applyBorder="1" applyAlignment="1">
      <alignment horizontal="left" wrapText="1"/>
    </xf>
    <xf numFmtId="0" fontId="13" fillId="7" borderId="2" xfId="0" applyFont="1" applyFill="1" applyBorder="1" applyAlignment="1">
      <alignment horizontal="left" wrapText="1"/>
    </xf>
    <xf numFmtId="0" fontId="13" fillId="7" borderId="0" xfId="0" applyFont="1" applyFill="1" applyBorder="1" applyAlignment="1">
      <alignment horizontal="left" wrapText="1"/>
    </xf>
    <xf numFmtId="3" fontId="22" fillId="20" borderId="24" xfId="0" applyNumberFormat="1" applyFont="1" applyFill="1" applyBorder="1" applyAlignment="1">
      <alignment horizontal="center"/>
    </xf>
    <xf numFmtId="0" fontId="21" fillId="9" borderId="21" xfId="0" applyFont="1" applyFill="1" applyBorder="1" applyAlignment="1">
      <alignment horizontal="center" wrapText="1"/>
    </xf>
    <xf numFmtId="0" fontId="21" fillId="9" borderId="38" xfId="0" applyFont="1" applyFill="1" applyBorder="1" applyAlignment="1">
      <alignment horizontal="center" wrapText="1"/>
    </xf>
    <xf numFmtId="0" fontId="21" fillId="9" borderId="22" xfId="0" applyFont="1" applyFill="1" applyBorder="1" applyAlignment="1">
      <alignment horizontal="center" wrapText="1"/>
    </xf>
    <xf numFmtId="0" fontId="22" fillId="12" borderId="38" xfId="0" applyFont="1" applyFill="1" applyBorder="1" applyAlignment="1">
      <alignment horizontal="center"/>
    </xf>
    <xf numFmtId="0" fontId="22" fillId="12" borderId="7" xfId="0" applyFont="1" applyFill="1" applyBorder="1" applyAlignment="1">
      <alignment horizont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2" fillId="11" borderId="23" xfId="0" applyFont="1" applyFill="1" applyBorder="1" applyAlignment="1">
      <alignment horizontal="left" vertical="center" wrapText="1"/>
    </xf>
    <xf numFmtId="0" fontId="22" fillId="11" borderId="28" xfId="0" applyFont="1" applyFill="1" applyBorder="1" applyAlignment="1">
      <alignment horizontal="left" vertical="center" wrapText="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13" borderId="6" xfId="0" applyFont="1" applyFill="1" applyBorder="1" applyAlignment="1">
      <alignment horizontal="center"/>
    </xf>
    <xf numFmtId="0" fontId="21" fillId="13" borderId="42" xfId="0" applyFont="1" applyFill="1" applyBorder="1" applyAlignment="1">
      <alignment horizontal="center"/>
    </xf>
    <xf numFmtId="0" fontId="21" fillId="13" borderId="7" xfId="0" applyFont="1" applyFill="1" applyBorder="1" applyAlignment="1">
      <alignment horizontal="center"/>
    </xf>
    <xf numFmtId="0" fontId="22" fillId="11" borderId="6"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20" borderId="21" xfId="0" applyFont="1" applyFill="1" applyBorder="1" applyAlignment="1">
      <alignment horizontal="center" vertical="center" wrapText="1"/>
    </xf>
    <xf numFmtId="0" fontId="22" fillId="20" borderId="22" xfId="0"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20" borderId="31" xfId="0" applyFont="1" applyFill="1" applyBorder="1" applyAlignment="1">
      <alignment horizontal="center" vertical="center" wrapText="1"/>
    </xf>
    <xf numFmtId="0" fontId="22" fillId="20" borderId="49" xfId="0" applyFont="1" applyFill="1" applyBorder="1" applyAlignment="1">
      <alignment horizontal="center" vertical="center" wrapText="1"/>
    </xf>
    <xf numFmtId="0" fontId="18" fillId="0" borderId="32" xfId="0" applyFont="1" applyBorder="1" applyAlignment="1">
      <alignment horizontal="center" vertical="center"/>
    </xf>
    <xf numFmtId="0" fontId="18" fillId="0" borderId="50" xfId="0" applyFont="1" applyBorder="1" applyAlignment="1">
      <alignment horizontal="center" vertical="center"/>
    </xf>
    <xf numFmtId="0" fontId="18" fillId="0" borderId="30" xfId="0" applyFont="1" applyBorder="1" applyAlignment="1">
      <alignment horizontal="center" vertical="center"/>
    </xf>
    <xf numFmtId="0" fontId="18" fillId="0" borderId="44" xfId="0" applyFont="1" applyBorder="1" applyAlignment="1">
      <alignment horizontal="center" vertical="center"/>
    </xf>
    <xf numFmtId="0" fontId="0" fillId="9" borderId="1" xfId="0" applyFill="1" applyBorder="1" applyAlignment="1">
      <alignment horizontal="center" vertical="center" wrapText="1"/>
    </xf>
    <xf numFmtId="0" fontId="0" fillId="11" borderId="1" xfId="0" applyFill="1" applyBorder="1" applyAlignment="1">
      <alignment horizontal="center" vertical="center"/>
    </xf>
    <xf numFmtId="0" fontId="0" fillId="15" borderId="1" xfId="0" applyFill="1" applyBorder="1" applyAlignment="1">
      <alignment horizontal="center" vertical="center"/>
    </xf>
  </cellXfs>
  <cellStyles count="2">
    <cellStyle name="20% - Accent1" xfId="1" builtinId="30"/>
    <cellStyle name="Normal" xfId="0" builtinId="0"/>
  </cellStyles>
  <dxfs count="0"/>
  <tableStyles count="0" defaultTableStyle="TableStyleMedium2" defaultPivotStyle="PivotStyleLight16"/>
  <colors>
    <mruColors>
      <color rgb="FF006600"/>
      <color rgb="FFC411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BID5O/Desktop/Contractor_and_DoD_Staging.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oD_Stag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Official_Sector_Station_Cod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Official_Sector_Station_Code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L37"/>
  <sheetViews>
    <sheetView tabSelected="1" zoomScaleNormal="100" workbookViewId="0"/>
  </sheetViews>
  <sheetFormatPr baseColWidth="10" defaultColWidth="8.83203125" defaultRowHeight="14" x14ac:dyDescent="0.15"/>
  <cols>
    <col min="1" max="1" width="3.33203125" style="74" customWidth="1"/>
    <col min="2" max="2" width="13.6640625" style="74" customWidth="1"/>
    <col min="3" max="3" width="9.33203125" style="74" customWidth="1"/>
    <col min="4" max="4" width="16.33203125" style="74" customWidth="1"/>
    <col min="5" max="9" width="13.83203125" style="74" customWidth="1"/>
    <col min="10" max="10" width="14.5" style="74" customWidth="1"/>
    <col min="11" max="12" width="13.83203125" style="74" customWidth="1"/>
    <col min="13" max="16384" width="8.83203125" style="74"/>
  </cols>
  <sheetData>
    <row r="1" spans="2:12" ht="11.25" customHeight="1" thickBot="1" x14ac:dyDescent="0.2"/>
    <row r="2" spans="2:12" ht="15.5" customHeight="1" thickBot="1" x14ac:dyDescent="0.2">
      <c r="B2" s="398" t="s">
        <v>1744</v>
      </c>
      <c r="C2" s="399"/>
      <c r="D2" s="395" t="s">
        <v>0</v>
      </c>
      <c r="E2" s="396"/>
      <c r="F2" s="396"/>
      <c r="G2" s="397"/>
      <c r="H2" s="380" t="s">
        <v>1</v>
      </c>
      <c r="I2" s="381"/>
      <c r="J2" s="382"/>
      <c r="K2" s="383" t="s">
        <v>2</v>
      </c>
      <c r="L2" s="384"/>
    </row>
    <row r="3" spans="2:12" ht="53.25" customHeight="1" thickBot="1" x14ac:dyDescent="0.2">
      <c r="B3" s="101" t="s">
        <v>3</v>
      </c>
      <c r="C3" s="101" t="s">
        <v>4</v>
      </c>
      <c r="D3" s="121" t="s">
        <v>5</v>
      </c>
      <c r="E3" s="111" t="s">
        <v>6</v>
      </c>
      <c r="F3" s="110" t="s">
        <v>7</v>
      </c>
      <c r="G3" s="111" t="s">
        <v>8</v>
      </c>
      <c r="H3" s="102" t="s">
        <v>9</v>
      </c>
      <c r="I3" s="103" t="s">
        <v>10</v>
      </c>
      <c r="J3" s="104" t="s">
        <v>11</v>
      </c>
      <c r="K3" s="105" t="s">
        <v>12</v>
      </c>
      <c r="L3" s="106" t="s">
        <v>13</v>
      </c>
    </row>
    <row r="4" spans="2:12" ht="13.5" customHeight="1" thickBot="1" x14ac:dyDescent="0.2">
      <c r="B4" s="385" t="s">
        <v>14</v>
      </c>
      <c r="C4" s="75" t="s">
        <v>15</v>
      </c>
      <c r="D4" s="122">
        <f>SUM(F4:G4)</f>
        <v>23</v>
      </c>
      <c r="E4" s="118">
        <f>COUNTIFS('USBP MASTER'!P:P,"YES",'USBP MASTER'!D:D,C4)</f>
        <v>21</v>
      </c>
      <c r="F4" s="109">
        <f>SUMIFS('USBP MASTER'!I:I, 'USBP MASTER'!D:D,C4, 'USBP MASTER'!S:S, "OPEN")</f>
        <v>1</v>
      </c>
      <c r="G4" s="112">
        <f>SUMIFS('USBP MASTER'!I:I, 'USBP MASTER'!D:D,C4, 'USBP MASTER'!S:S, "CLOSED")</f>
        <v>22</v>
      </c>
      <c r="H4" s="82">
        <f>COUNTIFS('USBP MASTER'!Q:Q,"POSITIVE",'USBP MASTER'!D:D,C4)</f>
        <v>0</v>
      </c>
      <c r="I4" s="83">
        <f>COUNTIFS('USBP MASTER'!Q:Q,"NEGATIVE",'USBP MASTER'!D:D,C4)</f>
        <v>20</v>
      </c>
      <c r="J4" s="84">
        <f>COUNTIFS('USBP MASTER'!Q:Q,"PENDING",'USBP MASTER'!D:D,"DRT")</f>
        <v>1</v>
      </c>
      <c r="K4" s="82">
        <f>COUNTIFS('USBP MASTER'!L:L,"YES",'USBP MASTER'!D:D,C4, 'USBP MASTER'!S:S, "OPEN")</f>
        <v>1</v>
      </c>
      <c r="L4" s="81">
        <f>COUNTIFS('USBP MASTER'!M:M,"YES",'USBP MASTER'!D:D,"DRT")</f>
        <v>0</v>
      </c>
    </row>
    <row r="5" spans="2:12" ht="13.5" customHeight="1" thickBot="1" x14ac:dyDescent="0.2">
      <c r="B5" s="386"/>
      <c r="C5" s="76" t="s">
        <v>16</v>
      </c>
      <c r="D5" s="123">
        <f t="shared" ref="D5:D11" si="0">SUM(F5:G5)</f>
        <v>3</v>
      </c>
      <c r="E5" s="118">
        <f>COUNTIFS('USBP MASTER'!P:P,"YES",'USBP MASTER'!D:D,C5)</f>
        <v>2</v>
      </c>
      <c r="F5" s="109">
        <f>SUMIFS('USBP MASTER'!I:I, 'USBP MASTER'!D:D,C5, 'USBP MASTER'!S:S, "OPEN")</f>
        <v>0</v>
      </c>
      <c r="G5" s="112">
        <f>SUMIFS('USBP MASTER'!I:I, 'USBP MASTER'!D:D,C5, 'USBP MASTER'!S:S, "CLOSED")</f>
        <v>3</v>
      </c>
      <c r="H5" s="82">
        <f>COUNTIFS('USBP MASTER'!Q:Q,"POSITIVE",'USBP MASTER'!D:D,C5)</f>
        <v>0</v>
      </c>
      <c r="I5" s="83">
        <f>COUNTIFS('USBP MASTER'!Q:Q,"NEGATIVE",'USBP MASTER'!D:D,C5)</f>
        <v>2</v>
      </c>
      <c r="J5" s="85">
        <f>COUNTIFS('USBP MASTER'!Q:Q,"PENDING",'USBP MASTER'!D:D,"HLT")</f>
        <v>0</v>
      </c>
      <c r="K5" s="82">
        <f>COUNTIFS('USBP MASTER'!L:L,"YES",'USBP MASTER'!D:D,C5, 'USBP MASTER'!S:S, "OPEN")</f>
        <v>0</v>
      </c>
      <c r="L5" s="85">
        <f>COUNTIFS('USBP MASTER'!M:M,"YES",'USBP MASTER'!D:D,"HLT")</f>
        <v>0</v>
      </c>
    </row>
    <row r="6" spans="2:12" ht="13.5" customHeight="1" thickBot="1" x14ac:dyDescent="0.2">
      <c r="B6" s="386"/>
      <c r="C6" s="76" t="s">
        <v>17</v>
      </c>
      <c r="D6" s="123">
        <f t="shared" si="0"/>
        <v>209</v>
      </c>
      <c r="E6" s="118">
        <f>COUNTIFS('USBP MASTER'!P:P,"YES",'USBP MASTER'!D:D,C6)</f>
        <v>57</v>
      </c>
      <c r="F6" s="109">
        <f>SUMIFS('USBP MASTER'!I:I, 'USBP MASTER'!D:D,C6, 'USBP MASTER'!S:S, "OPEN")</f>
        <v>4</v>
      </c>
      <c r="G6" s="112">
        <f>SUMIFS('USBP MASTER'!I:I, 'USBP MASTER'!D:D,C6, 'USBP MASTER'!S:S, "CLOSED")</f>
        <v>205</v>
      </c>
      <c r="H6" s="82">
        <f>COUNTIFS('USBP MASTER'!Q:Q,"POSITIVE",'USBP MASTER'!D:D,C6)</f>
        <v>3</v>
      </c>
      <c r="I6" s="83">
        <f>COUNTIFS('USBP MASTER'!Q:Q,"NEGATIVE",'USBP MASTER'!D:D,C6)</f>
        <v>50</v>
      </c>
      <c r="J6" s="85">
        <f>COUNTIFS('USBP MASTER'!Q:Q,"PENDING",'USBP MASTER'!D:D,"LRT")</f>
        <v>4</v>
      </c>
      <c r="K6" s="82">
        <f>COUNTIFS('USBP MASTER'!L:L,"YES",'USBP MASTER'!D:D,C6, 'USBP MASTER'!S:S, "OPEN")</f>
        <v>4</v>
      </c>
      <c r="L6" s="85">
        <f>COUNTIFS('USBP MASTER'!M:M,"YES",'USBP MASTER'!D:D,"LRT")</f>
        <v>0</v>
      </c>
    </row>
    <row r="7" spans="2:12" ht="13.5" customHeight="1" thickBot="1" x14ac:dyDescent="0.2">
      <c r="B7" s="386"/>
      <c r="C7" s="76" t="s">
        <v>18</v>
      </c>
      <c r="D7" s="123">
        <f t="shared" si="0"/>
        <v>13</v>
      </c>
      <c r="E7" s="118">
        <f>COUNTIFS('USBP MASTER'!P:P,"YES",'USBP MASTER'!D:D,C7)</f>
        <v>11</v>
      </c>
      <c r="F7" s="109">
        <f>SUMIFS('USBP MASTER'!I:I, 'USBP MASTER'!D:D,C7, 'USBP MASTER'!S:S, "OPEN")</f>
        <v>0</v>
      </c>
      <c r="G7" s="112">
        <f>SUMIFS('USBP MASTER'!I:I, 'USBP MASTER'!D:D,C7, 'USBP MASTER'!S:S, "CLOSED")</f>
        <v>13</v>
      </c>
      <c r="H7" s="82">
        <f>COUNTIFS('USBP MASTER'!Q:Q,"POSITIVE",'USBP MASTER'!D:D,C7)</f>
        <v>0</v>
      </c>
      <c r="I7" s="83">
        <f>COUNTIFS('USBP MASTER'!Q:Q,"NEGATIVE",'USBP MASTER'!D:D,C7)</f>
        <v>11</v>
      </c>
      <c r="J7" s="85">
        <f>COUNTIFS('USBP MASTER'!Q:Q,"PENDING",'USBP MASTER'!D:D,"MIP")</f>
        <v>0</v>
      </c>
      <c r="K7" s="82">
        <f>COUNTIFS('USBP MASTER'!L:L,"YES",'USBP MASTER'!D:D,C7, 'USBP MASTER'!S:S, "OPEN")</f>
        <v>0</v>
      </c>
      <c r="L7" s="85">
        <f>COUNTIFS('USBP MASTER'!M:M,"YES",'USBP MASTER'!D:D,"MIP")</f>
        <v>0</v>
      </c>
    </row>
    <row r="8" spans="2:12" ht="13.5" customHeight="1" thickBot="1" x14ac:dyDescent="0.2">
      <c r="B8" s="386"/>
      <c r="C8" s="76" t="s">
        <v>19</v>
      </c>
      <c r="D8" s="124">
        <f t="shared" si="0"/>
        <v>1</v>
      </c>
      <c r="E8" s="118">
        <f>COUNTIFS('USBP MASTER'!P:P,"YES",'USBP MASTER'!D:D,C8)</f>
        <v>0</v>
      </c>
      <c r="F8" s="109">
        <f>SUMIFS('USBP MASTER'!I:I, 'USBP MASTER'!D:D,C8, 'USBP MASTER'!S:S, "OPEN")</f>
        <v>0</v>
      </c>
      <c r="G8" s="112">
        <f>SUMIFS('USBP MASTER'!I:I, 'USBP MASTER'!D:D,C8, 'USBP MASTER'!S:S, "CLOSED")</f>
        <v>1</v>
      </c>
      <c r="H8" s="82">
        <f>COUNTIFS('USBP MASTER'!Q:Q,"POSITIVE",'USBP MASTER'!D:D,C8)</f>
        <v>0</v>
      </c>
      <c r="I8" s="83">
        <f>COUNTIFS('USBP MASTER'!Q:Q,"NEGATIVE",'USBP MASTER'!D:D,C8)</f>
        <v>0</v>
      </c>
      <c r="J8" s="85">
        <f>COUNTIFS('USBP MASTER'!Q:Q,"PENDING",'USBP MASTER'!D:D,"NLL")</f>
        <v>0</v>
      </c>
      <c r="K8" s="82">
        <f>COUNTIFS('USBP MASTER'!L:L,"YES",'USBP MASTER'!D:D,C8, 'USBP MASTER'!S:S, "OPEN")</f>
        <v>0</v>
      </c>
      <c r="L8" s="85">
        <f>COUNTIFS('USBP MASTER'!M:M,"YES",'USBP MASTER'!D:D,"NLL")</f>
        <v>0</v>
      </c>
    </row>
    <row r="9" spans="2:12" ht="13.5" customHeight="1" thickBot="1" x14ac:dyDescent="0.2">
      <c r="B9" s="386"/>
      <c r="C9" s="76" t="s">
        <v>20</v>
      </c>
      <c r="D9" s="123">
        <f t="shared" si="0"/>
        <v>166</v>
      </c>
      <c r="E9" s="118">
        <f>COUNTIFS('USBP MASTER'!P:P,"YES",'USBP MASTER'!D:D,C9)</f>
        <v>91</v>
      </c>
      <c r="F9" s="109">
        <f>SUMIFS('USBP MASTER'!I:I, 'USBP MASTER'!D:D,C9, 'USBP MASTER'!S:S, "OPEN")</f>
        <v>3</v>
      </c>
      <c r="G9" s="112">
        <f>SUMIFS('USBP MASTER'!I:I, 'USBP MASTER'!D:D,C9, 'USBP MASTER'!S:S, "CLOSED")</f>
        <v>163</v>
      </c>
      <c r="H9" s="82">
        <f>COUNTIFS('USBP MASTER'!Q:Q,"POSITIVE",'USBP MASTER'!D:D,C9)</f>
        <v>4</v>
      </c>
      <c r="I9" s="83">
        <f>COUNTIFS('USBP MASTER'!Q:Q,"NEGATIVE",'USBP MASTER'!D:D,C9)</f>
        <v>84</v>
      </c>
      <c r="J9" s="85">
        <f>COUNTIFS('USBP MASTER'!Q:Q,"PENDING",'USBP MASTER'!D:D,"RGV")</f>
        <v>3</v>
      </c>
      <c r="K9" s="82">
        <f>COUNTIFS('USBP MASTER'!L:L,"YES",'USBP MASTER'!D:D,C9, 'USBP MASTER'!S:S, "OPEN")</f>
        <v>3</v>
      </c>
      <c r="L9" s="85">
        <f>COUNTIFS('USBP MASTER'!M:M,"YES",'USBP MASTER'!D:D,"RGV")</f>
        <v>0</v>
      </c>
    </row>
    <row r="10" spans="2:12" ht="13.5" customHeight="1" thickBot="1" x14ac:dyDescent="0.2">
      <c r="B10" s="386"/>
      <c r="C10" s="76" t="s">
        <v>21</v>
      </c>
      <c r="D10" s="123">
        <f t="shared" si="0"/>
        <v>1</v>
      </c>
      <c r="E10" s="118">
        <f>COUNTIFS('USBP MASTER'!P:P,"YES",'USBP MASTER'!D:D,C10)</f>
        <v>1</v>
      </c>
      <c r="F10" s="109">
        <f>SUMIFS('USBP MASTER'!I:I, 'USBP MASTER'!D:D,C10, 'USBP MASTER'!S:S, "OPEN")</f>
        <v>0</v>
      </c>
      <c r="G10" s="112">
        <f>SUMIFS('USBP MASTER'!I:I, 'USBP MASTER'!D:D,C10, 'USBP MASTER'!S:S, "CLOSED")</f>
        <v>1</v>
      </c>
      <c r="H10" s="82">
        <f>COUNTIFS('USBP MASTER'!Q:Q,"POSITIVE",'USBP MASTER'!D:D,C10)</f>
        <v>0</v>
      </c>
      <c r="I10" s="83">
        <f>COUNTIFS('USBP MASTER'!Q:Q,"NEGATIVE",'USBP MASTER'!D:D,C10)</f>
        <v>1</v>
      </c>
      <c r="J10" s="85">
        <f>COUNTIFS('USBP MASTER'!Q:Q,"PENDING",'USBP MASTER'!D:D,"RMY")</f>
        <v>0</v>
      </c>
      <c r="K10" s="82">
        <f>COUNTIFS('USBP MASTER'!L:L,"YES",'USBP MASTER'!D:D,C10, 'USBP MASTER'!S:S, "OPEN")</f>
        <v>0</v>
      </c>
      <c r="L10" s="85">
        <f>COUNTIFS('USBP MASTER'!M:M,"YES",'USBP MASTER'!D:D,"RMY")</f>
        <v>0</v>
      </c>
    </row>
    <row r="11" spans="2:12" ht="13.5" customHeight="1" thickBot="1" x14ac:dyDescent="0.2">
      <c r="B11" s="386"/>
      <c r="C11" s="77" t="s">
        <v>22</v>
      </c>
      <c r="D11" s="107">
        <f t="shared" si="0"/>
        <v>9</v>
      </c>
      <c r="E11" s="118">
        <f>COUNTIFS('USBP MASTER'!P:P,"YES",'USBP MASTER'!D:D,C11)</f>
        <v>5</v>
      </c>
      <c r="F11" s="109">
        <f>SUMIFS('USBP MASTER'!I:I, 'USBP MASTER'!D:D,C11, 'USBP MASTER'!S:S, "OPEN")</f>
        <v>0</v>
      </c>
      <c r="G11" s="112">
        <f>SUMIFS('USBP MASTER'!I:I, 'USBP MASTER'!D:D,C11, 'USBP MASTER'!S:S, "CLOSED")</f>
        <v>9</v>
      </c>
      <c r="H11" s="82">
        <f>COUNTIFS('USBP MASTER'!Q:Q,"POSITIVE",'USBP MASTER'!D:D,C11)</f>
        <v>0</v>
      </c>
      <c r="I11" s="83">
        <f>COUNTIFS('USBP MASTER'!Q:Q,"NEGATIVE",'USBP MASTER'!D:D,C11)</f>
        <v>5</v>
      </c>
      <c r="J11" s="86">
        <f>COUNTIFS('USBP MASTER'!Q:Q,"PENDING",'USBP MASTER'!D:D,"SWB")</f>
        <v>0</v>
      </c>
      <c r="K11" s="82">
        <f>COUNTIFS('USBP MASTER'!L:L,"YES",'USBP MASTER'!D:D,C11, 'USBP MASTER'!S:S, "OPEN")</f>
        <v>0</v>
      </c>
      <c r="L11" s="86">
        <f>COUNTIFS('USBP MASTER'!M:M,"YES",'USBP MASTER'!D:D,"SWB")</f>
        <v>0</v>
      </c>
    </row>
    <row r="12" spans="2:12" ht="13.5" customHeight="1" thickBot="1" x14ac:dyDescent="0.2">
      <c r="B12" s="387"/>
      <c r="C12" s="78" t="s">
        <v>23</v>
      </c>
      <c r="D12" s="108">
        <f t="shared" ref="D12:L12" si="1">SUM(D4:D11)</f>
        <v>425</v>
      </c>
      <c r="E12" s="120">
        <f t="shared" si="1"/>
        <v>188</v>
      </c>
      <c r="F12" s="88">
        <f t="shared" si="1"/>
        <v>8</v>
      </c>
      <c r="G12" s="88">
        <f t="shared" si="1"/>
        <v>417</v>
      </c>
      <c r="H12" s="87">
        <f t="shared" si="1"/>
        <v>7</v>
      </c>
      <c r="I12" s="89">
        <f t="shared" si="1"/>
        <v>173</v>
      </c>
      <c r="J12" s="88">
        <f t="shared" si="1"/>
        <v>8</v>
      </c>
      <c r="K12" s="87">
        <f t="shared" si="1"/>
        <v>8</v>
      </c>
      <c r="L12" s="88">
        <f t="shared" si="1"/>
        <v>0</v>
      </c>
    </row>
    <row r="13" spans="2:12" ht="13.5" customHeight="1" thickBot="1" x14ac:dyDescent="0.2">
      <c r="B13" s="388" t="s">
        <v>24</v>
      </c>
      <c r="C13" s="75" t="s">
        <v>25</v>
      </c>
      <c r="D13" s="125">
        <f t="shared" ref="D13:D19" si="2">SUM(F13:G13)</f>
        <v>17</v>
      </c>
      <c r="E13" s="112">
        <f>COUNTIFS('USBP MASTER'!P:P,"YES",'USBP MASTER'!D:D,C13)</f>
        <v>8</v>
      </c>
      <c r="F13" s="112">
        <f>SUMIFS('USBP MASTER'!I:I, 'USBP MASTER'!D:D,C13, 'USBP MASTER'!S:S, "OPEN")</f>
        <v>3</v>
      </c>
      <c r="G13" s="112">
        <f>SUMIFS('USBP MASTER'!I:I, 'USBP MASTER'!D:D,C13, 'USBP MASTER'!S:S, "CLOSED")</f>
        <v>14</v>
      </c>
      <c r="H13" s="80">
        <f>COUNTIFS('USBP MASTER'!Q:Q,"POSITIVE",'USBP MASTER'!D:D,C13)</f>
        <v>1</v>
      </c>
      <c r="I13" s="83">
        <f>COUNTIFS('USBP MASTER'!Q:Q,"NEGATIVE",'USBP MASTER'!D:D,C13)</f>
        <v>5</v>
      </c>
      <c r="J13" s="81">
        <f>COUNTIFS('USBP MASTER'!Q:Q,"PENDING",'USBP MASTER'!D:D,"BBT")</f>
        <v>2</v>
      </c>
      <c r="K13" s="80">
        <f>COUNTIFS('USBP MASTER'!L:L,"YES",'USBP MASTER'!D:D,C13, 'USBP MASTER'!S:S, "OPEN")</f>
        <v>3</v>
      </c>
      <c r="L13" s="81">
        <f>COUNTIFS('USBP MASTER'!M:M,"YES",'USBP MASTER'!D:D,"BBT")</f>
        <v>0</v>
      </c>
    </row>
    <row r="14" spans="2:12" ht="13.5" customHeight="1" thickBot="1" x14ac:dyDescent="0.2">
      <c r="B14" s="386"/>
      <c r="C14" s="76" t="s">
        <v>26</v>
      </c>
      <c r="D14" s="109">
        <f t="shared" si="2"/>
        <v>20</v>
      </c>
      <c r="E14" s="112">
        <f>COUNTIFS('USBP MASTER'!P:P,"YES",'USBP MASTER'!D:D,C14)</f>
        <v>2</v>
      </c>
      <c r="F14" s="112">
        <f>SUMIFS('USBP MASTER'!I:I, 'USBP MASTER'!D:D,C14, 'USBP MASTER'!S:S, "OPEN")</f>
        <v>0</v>
      </c>
      <c r="G14" s="112">
        <f>SUMIFS('USBP MASTER'!I:I, 'USBP MASTER'!D:D,C14, 'USBP MASTER'!S:S, "CLOSED")</f>
        <v>20</v>
      </c>
      <c r="H14" s="80">
        <f>COUNTIFS('USBP MASTER'!Q:Q,"POSITIVE",'USBP MASTER'!D:D,C14)</f>
        <v>0</v>
      </c>
      <c r="I14" s="83">
        <f>COUNTIFS('USBP MASTER'!Q:Q,"NEGATIVE",'USBP MASTER'!D:D,C14)</f>
        <v>2</v>
      </c>
      <c r="J14" s="85">
        <f>COUNTIFS('USBP MASTER'!Q:Q,"PENDING",'USBP MASTER'!D:D,"BUN")</f>
        <v>0</v>
      </c>
      <c r="K14" s="80">
        <f>COUNTIFS('USBP MASTER'!L:L,"YES",'USBP MASTER'!D:D,C14, 'USBP MASTER'!S:S, "OPEN")</f>
        <v>0</v>
      </c>
      <c r="L14" s="85">
        <f>COUNTIFS('USBP MASTER'!M:M,"YES",'USBP MASTER'!D:D,"BUN")</f>
        <v>0</v>
      </c>
    </row>
    <row r="15" spans="2:12" ht="13.5" customHeight="1" thickBot="1" x14ac:dyDescent="0.2">
      <c r="B15" s="386"/>
      <c r="C15" s="76" t="s">
        <v>27</v>
      </c>
      <c r="D15" s="124">
        <f t="shared" si="2"/>
        <v>53</v>
      </c>
      <c r="E15" s="112">
        <f>COUNTIFS('USBP MASTER'!P:P,"YES",'USBP MASTER'!D:D,C15)</f>
        <v>17</v>
      </c>
      <c r="F15" s="112">
        <f>SUMIFS('USBP MASTER'!I:I, 'USBP MASTER'!D:D,C15, 'USBP MASTER'!S:S, "OPEN")</f>
        <v>0</v>
      </c>
      <c r="G15" s="112">
        <f>SUMIFS('USBP MASTER'!I:I, 'USBP MASTER'!D:D,C15, 'USBP MASTER'!S:S, "CLOSED")</f>
        <v>53</v>
      </c>
      <c r="H15" s="80">
        <f>COUNTIFS('USBP MASTER'!Q:Q,"POSITIVE",'USBP MASTER'!D:D,C15)</f>
        <v>1</v>
      </c>
      <c r="I15" s="83">
        <f>COUNTIFS('USBP MASTER'!Q:Q,"NEGATIVE",'USBP MASTER'!D:D,C15)</f>
        <v>16</v>
      </c>
      <c r="J15" s="85">
        <f>COUNTIFS('USBP MASTER'!Q:Q,"PENDING",'USBP MASTER'!D:D,"DTM")</f>
        <v>0</v>
      </c>
      <c r="K15" s="80">
        <f>COUNTIFS('USBP MASTER'!L:L,"YES",'USBP MASTER'!D:D,C15, 'USBP MASTER'!S:S, "OPEN")</f>
        <v>0</v>
      </c>
      <c r="L15" s="85">
        <f>COUNTIFS('USBP MASTER'!M:M,"YES",'USBP MASTER'!D:D,"DTM")</f>
        <v>0</v>
      </c>
    </row>
    <row r="16" spans="2:12" ht="13.5" customHeight="1" thickBot="1" x14ac:dyDescent="0.2">
      <c r="B16" s="386"/>
      <c r="C16" s="76" t="s">
        <v>28</v>
      </c>
      <c r="D16" s="123">
        <f t="shared" si="2"/>
        <v>106</v>
      </c>
      <c r="E16" s="112">
        <f>COUNTIFS('USBP MASTER'!P:P,"YES",'USBP MASTER'!D:D,C16)</f>
        <v>76</v>
      </c>
      <c r="F16" s="112">
        <f>SUMIFS('USBP MASTER'!I:I, 'USBP MASTER'!D:D,C16, 'USBP MASTER'!S:S, "OPEN")</f>
        <v>9</v>
      </c>
      <c r="G16" s="112">
        <f>SUMIFS('USBP MASTER'!I:I, 'USBP MASTER'!D:D,C16, 'USBP MASTER'!S:S, "CLOSED")</f>
        <v>97</v>
      </c>
      <c r="H16" s="80">
        <f>COUNTIFS('USBP MASTER'!Q:Q,"POSITIVE",'USBP MASTER'!D:D,C16)</f>
        <v>7</v>
      </c>
      <c r="I16" s="83">
        <f>COUNTIFS('USBP MASTER'!Q:Q,"NEGATIVE",'USBP MASTER'!D:D,C16)</f>
        <v>67</v>
      </c>
      <c r="J16" s="85">
        <f>COUNTIFS('USBP MASTER'!Q:Q,"PENDING",'USBP MASTER'!D:D,"EPT")</f>
        <v>2</v>
      </c>
      <c r="K16" s="80">
        <f>COUNTIFS('USBP MASTER'!L:L,"YES",'USBP MASTER'!D:D,C16, 'USBP MASTER'!S:S, "OPEN")</f>
        <v>9</v>
      </c>
      <c r="L16" s="85">
        <f>COUNTIFS('USBP MASTER'!M:M,"YES",'USBP MASTER'!D:D,"EPT")</f>
        <v>0</v>
      </c>
    </row>
    <row r="17" spans="2:12" ht="13.5" customHeight="1" thickBot="1" x14ac:dyDescent="0.2">
      <c r="B17" s="386"/>
      <c r="C17" s="76" t="s">
        <v>29</v>
      </c>
      <c r="D17" s="123">
        <f t="shared" si="2"/>
        <v>10</v>
      </c>
      <c r="E17" s="112">
        <f>COUNTIFS('USBP MASTER'!P:P,"YES",'USBP MASTER'!D:D,C17)</f>
        <v>9</v>
      </c>
      <c r="F17" s="112">
        <f>SUMIFS('USBP MASTER'!I:I, 'USBP MASTER'!D:D,C17, 'USBP MASTER'!S:S, "OPEN")</f>
        <v>0</v>
      </c>
      <c r="G17" s="112">
        <f>SUMIFS('USBP MASTER'!I:I, 'USBP MASTER'!D:D,C17, 'USBP MASTER'!S:S, "CLOSED")</f>
        <v>10</v>
      </c>
      <c r="H17" s="80">
        <f>COUNTIFS('USBP MASTER'!Q:Q,"POSITIVE",'USBP MASTER'!D:D,C17)</f>
        <v>0</v>
      </c>
      <c r="I17" s="83">
        <f>COUNTIFS('USBP MASTER'!Q:Q,"NEGATIVE",'USBP MASTER'!D:D,C17)</f>
        <v>9</v>
      </c>
      <c r="J17" s="85">
        <f>COUNTIFS('USBP MASTER'!Q:Q,"PENDING",'USBP MASTER'!D:D,"HVM")</f>
        <v>0</v>
      </c>
      <c r="K17" s="80">
        <f>COUNTIFS('USBP MASTER'!L:L,"YES",'USBP MASTER'!D:D,C17, 'USBP MASTER'!S:S, "OPEN")</f>
        <v>0</v>
      </c>
      <c r="L17" s="85">
        <f>COUNTIFS('USBP MASTER'!M:M,"YES",'USBP MASTER'!D:D,"HVM")</f>
        <v>0</v>
      </c>
    </row>
    <row r="18" spans="2:12" ht="13.5" customHeight="1" thickBot="1" x14ac:dyDescent="0.2">
      <c r="B18" s="386"/>
      <c r="C18" s="76" t="s">
        <v>30</v>
      </c>
      <c r="D18" s="123">
        <f t="shared" si="2"/>
        <v>3</v>
      </c>
      <c r="E18" s="112">
        <f>COUNTIFS('USBP MASTER'!P:P,"YES",'USBP MASTER'!D:D,C18)</f>
        <v>1</v>
      </c>
      <c r="F18" s="112">
        <f>SUMIFS('USBP MASTER'!I:I, 'USBP MASTER'!D:D,C18, 'USBP MASTER'!S:S, "OPEN")</f>
        <v>0</v>
      </c>
      <c r="G18" s="112">
        <f>SUMIFS('USBP MASTER'!I:I, 'USBP MASTER'!D:D,C18, 'USBP MASTER'!S:S, "CLOSED")</f>
        <v>3</v>
      </c>
      <c r="H18" s="80">
        <f>COUNTIFS('USBP MASTER'!Q:Q,"POSITIVE",'USBP MASTER'!D:D,C18)</f>
        <v>0</v>
      </c>
      <c r="I18" s="83">
        <f>COUNTIFS('USBP MASTER'!Q:Q,"NEGATIVE",'USBP MASTER'!D:D,C18)</f>
        <v>1</v>
      </c>
      <c r="J18" s="85">
        <f>COUNTIFS('USBP MASTER'!Q:Q,"PENDING",'USBP MASTER'!D:D,"GFN")</f>
        <v>0</v>
      </c>
      <c r="K18" s="80">
        <f>COUNTIFS('USBP MASTER'!L:L,"YES",'USBP MASTER'!D:D,C18, 'USBP MASTER'!S:S, "OPEN")</f>
        <v>0</v>
      </c>
      <c r="L18" s="85">
        <f>COUNTIFS('USBP MASTER'!M:M,"YES",'USBP MASTER'!D:D,"GFN")</f>
        <v>0</v>
      </c>
    </row>
    <row r="19" spans="2:12" ht="13.5" customHeight="1" thickBot="1" x14ac:dyDescent="0.2">
      <c r="B19" s="389"/>
      <c r="C19" s="99" t="s">
        <v>31</v>
      </c>
      <c r="D19" s="126">
        <f t="shared" si="2"/>
        <v>0</v>
      </c>
      <c r="E19" s="112">
        <f>COUNTIFS('USBP MASTER'!P:P,"YES",'USBP MASTER'!D:D,"BPA")</f>
        <v>0</v>
      </c>
      <c r="F19" s="112">
        <f>SUMIFS('USBP MASTER'!I:I, 'USBP MASTER'!D:D,"BPA", 'USBP MASTER'!S:S, "OPEN")</f>
        <v>0</v>
      </c>
      <c r="G19" s="112">
        <f>SUMIFS('USBP MASTER'!I:I, 'USBP MASTER'!D:D,"BPA", 'USBP MASTER'!S:S, "CLOSED")</f>
        <v>0</v>
      </c>
      <c r="H19" s="80">
        <f>COUNTIFS('USBP MASTER'!Q:Q,"POSITIVE",'USBP MASTER'!D:D,"BPA")</f>
        <v>0</v>
      </c>
      <c r="I19" s="83">
        <f>COUNTIFS('USBP MASTER'!Q:Q,"NEGATIVE",'USBP MASTER'!D:D,"BPA")</f>
        <v>0</v>
      </c>
      <c r="J19" s="85">
        <f>COUNTIFS('USBP MASTER'!Q:Q,"PENDING",'USBP MASTER'!D:D,"BPA")</f>
        <v>0</v>
      </c>
      <c r="K19" s="80">
        <f>COUNTIFS('USBP MASTER'!L:L,"YES",'USBP MASTER'!D:D,"BPA", 'USBP MASTER'!S:S, "OPEN")</f>
        <v>0</v>
      </c>
      <c r="L19" s="85">
        <f>COUNTIFS('USBP MASTER'!M:M,"YES",'USBP MASTER'!D:D,"BPA")</f>
        <v>0</v>
      </c>
    </row>
    <row r="20" spans="2:12" ht="13.5" customHeight="1" thickBot="1" x14ac:dyDescent="0.2">
      <c r="B20" s="387"/>
      <c r="C20" s="78" t="s">
        <v>23</v>
      </c>
      <c r="D20" s="108">
        <f t="shared" ref="D20:L20" si="3">SUM(D13:D19)</f>
        <v>209</v>
      </c>
      <c r="E20" s="120">
        <f t="shared" si="3"/>
        <v>113</v>
      </c>
      <c r="F20" s="88">
        <f t="shared" si="3"/>
        <v>12</v>
      </c>
      <c r="G20" s="88">
        <f t="shared" si="3"/>
        <v>197</v>
      </c>
      <c r="H20" s="87">
        <f t="shared" si="3"/>
        <v>9</v>
      </c>
      <c r="I20" s="89">
        <f t="shared" si="3"/>
        <v>100</v>
      </c>
      <c r="J20" s="88">
        <f t="shared" si="3"/>
        <v>4</v>
      </c>
      <c r="K20" s="87">
        <f t="shared" si="3"/>
        <v>12</v>
      </c>
      <c r="L20" s="88">
        <f t="shared" si="3"/>
        <v>0</v>
      </c>
    </row>
    <row r="21" spans="2:12" ht="13.5" customHeight="1" thickBot="1" x14ac:dyDescent="0.2">
      <c r="B21" s="388" t="s">
        <v>32</v>
      </c>
      <c r="C21" s="75" t="s">
        <v>33</v>
      </c>
      <c r="D21" s="127">
        <f t="shared" ref="D21:D26" si="4">SUM(F21:G21)</f>
        <v>112</v>
      </c>
      <c r="E21" s="112">
        <f>COUNTIFS('USBP MASTER'!P:P,"YES",'USBP MASTER'!D:D,C21)</f>
        <v>47</v>
      </c>
      <c r="F21" s="112">
        <f>SUMIFS('USBP MASTER'!I:I, 'USBP MASTER'!D:D,C21, 'USBP MASTER'!S:S, "OPEN")</f>
        <v>36</v>
      </c>
      <c r="G21" s="112">
        <f>SUMIFS('USBP MASTER'!I:I, 'USBP MASTER'!D:D,C21, 'USBP MASTER'!S:S, "CLOSED")</f>
        <v>76</v>
      </c>
      <c r="H21" s="80">
        <f>COUNTIFS('USBP MASTER'!Q:Q,"POSITIVE",'USBP MASTER'!D:D,C21)</f>
        <v>7</v>
      </c>
      <c r="I21" s="90">
        <f>COUNTIFS('USBP MASTER'!Q:Q,"NEGATIVE",'USBP MASTER'!D:D,C21)</f>
        <v>37</v>
      </c>
      <c r="J21" s="81">
        <f>COUNTIFS('USBP MASTER'!Q:Q,"PENDING",'USBP MASTER'!D:D,"SDC")</f>
        <v>3</v>
      </c>
      <c r="K21" s="80">
        <f>COUNTIFS('USBP MASTER'!L:L,"YES",'USBP MASTER'!D:D,C21, 'USBP MASTER'!S:S, "OPEN")</f>
        <v>36</v>
      </c>
      <c r="L21" s="81">
        <f>COUNTIFS('USBP MASTER'!M:M,"YES",'USBP MASTER'!D:D,"SDC")</f>
        <v>0</v>
      </c>
    </row>
    <row r="22" spans="2:12" ht="13.5" customHeight="1" thickBot="1" x14ac:dyDescent="0.2">
      <c r="B22" s="386"/>
      <c r="C22" s="76" t="s">
        <v>34</v>
      </c>
      <c r="D22" s="118">
        <f t="shared" si="4"/>
        <v>111</v>
      </c>
      <c r="E22" s="112">
        <f>COUNTIFS('USBP MASTER'!P:P,"YES",'USBP MASTER'!D:D,C22)</f>
        <v>59</v>
      </c>
      <c r="F22" s="112">
        <f>SUMIFS('USBP MASTER'!I:I, 'USBP MASTER'!D:D,C22, 'USBP MASTER'!S:S, "OPEN")</f>
        <v>14</v>
      </c>
      <c r="G22" s="112">
        <f>SUMIFS('USBP MASTER'!I:I, 'USBP MASTER'!D:D,C22, 'USBP MASTER'!S:S, "CLOSED")</f>
        <v>97</v>
      </c>
      <c r="H22" s="80">
        <f>COUNTIFS('USBP MASTER'!Q:Q,"POSITIVE",'USBP MASTER'!D:D,C22)</f>
        <v>15</v>
      </c>
      <c r="I22" s="90">
        <f>COUNTIFS('USBP MASTER'!Q:Q,"NEGATIVE",'USBP MASTER'!D:D,C22)</f>
        <v>40</v>
      </c>
      <c r="J22" s="85">
        <f>COUNTIFS('USBP MASTER'!Q:Q,"PENDING",'USBP MASTER'!D:D,"ELC")</f>
        <v>4</v>
      </c>
      <c r="K22" s="80">
        <f>COUNTIFS('USBP MASTER'!L:L,"YES",'USBP MASTER'!D:D,C22, 'USBP MASTER'!S:S, "OPEN")</f>
        <v>14</v>
      </c>
      <c r="L22" s="85">
        <f>COUNTIFS('USBP MASTER'!M:M,"YES",'USBP MASTER'!D:D,"ELC")</f>
        <v>0</v>
      </c>
    </row>
    <row r="23" spans="2:12" ht="13.5" customHeight="1" thickBot="1" x14ac:dyDescent="0.2">
      <c r="B23" s="386"/>
      <c r="C23" s="76" t="s">
        <v>35</v>
      </c>
      <c r="D23" s="115">
        <f t="shared" si="4"/>
        <v>111</v>
      </c>
      <c r="E23" s="112">
        <f>COUNTIFS('USBP MASTER'!P:P,"YES",'USBP MASTER'!D:D,C23)</f>
        <v>46</v>
      </c>
      <c r="F23" s="112">
        <f>SUMIFS('USBP MASTER'!I:I, 'USBP MASTER'!D:D,C23, 'USBP MASTER'!S:S, "OPEN")</f>
        <v>6</v>
      </c>
      <c r="G23" s="112">
        <f>SUMIFS('USBP MASTER'!I:I, 'USBP MASTER'!D:D,C23, 'USBP MASTER'!S:S, "CLOSED")</f>
        <v>105</v>
      </c>
      <c r="H23" s="80">
        <f>COUNTIFS('USBP MASTER'!Q:Q,"POSITIVE",'USBP MASTER'!D:D,C23)</f>
        <v>6</v>
      </c>
      <c r="I23" s="90">
        <f>COUNTIFS('USBP MASTER'!Q:Q,"NEGATIVE",'USBP MASTER'!D:D,C23)</f>
        <v>38</v>
      </c>
      <c r="J23" s="85">
        <f>COUNTIFS('USBP MASTER'!Q:Q,"PENDING",'USBP MASTER'!D:D,"TCA")</f>
        <v>2</v>
      </c>
      <c r="K23" s="80">
        <f>COUNTIFS('USBP MASTER'!L:L,"YES",'USBP MASTER'!D:D,C23, 'USBP MASTER'!S:S, "OPEN")</f>
        <v>6</v>
      </c>
      <c r="L23" s="85">
        <f>COUNTIFS('USBP MASTER'!M:M,"YES",'USBP MASTER'!D:D,"TCA")</f>
        <v>0</v>
      </c>
    </row>
    <row r="24" spans="2:12" ht="13.5" customHeight="1" thickBot="1" x14ac:dyDescent="0.2">
      <c r="B24" s="386"/>
      <c r="C24" s="76" t="s">
        <v>36</v>
      </c>
      <c r="D24" s="118">
        <f t="shared" si="4"/>
        <v>34</v>
      </c>
      <c r="E24" s="112">
        <f>COUNTIFS('USBP MASTER'!P:P,"YES",'USBP MASTER'!D:D,C24)</f>
        <v>13</v>
      </c>
      <c r="F24" s="112">
        <f>SUMIFS('USBP MASTER'!I:I, 'USBP MASTER'!D:D,C24, 'USBP MASTER'!S:S, "OPEN")</f>
        <v>7</v>
      </c>
      <c r="G24" s="112">
        <f>SUMIFS('USBP MASTER'!I:I, 'USBP MASTER'!D:D,C24, 'USBP MASTER'!S:S, "CLOSED")</f>
        <v>27</v>
      </c>
      <c r="H24" s="80">
        <f>COUNTIFS('USBP MASTER'!Q:Q,"POSITIVE",'USBP MASTER'!D:D,C24)</f>
        <v>2</v>
      </c>
      <c r="I24" s="90">
        <f>COUNTIFS('USBP MASTER'!Q:Q,"NEGATIVE",'USBP MASTER'!D:D,C24)</f>
        <v>5</v>
      </c>
      <c r="J24" s="85">
        <f>COUNTIFS('USBP MASTER'!Q:Q,"PENDING",'USBP MASTER'!D:D,"YUM")</f>
        <v>6</v>
      </c>
      <c r="K24" s="80">
        <f>COUNTIFS('USBP MASTER'!L:L,"YES",'USBP MASTER'!D:D,C24, 'USBP MASTER'!S:S, "OPEN")</f>
        <v>7</v>
      </c>
      <c r="L24" s="85">
        <f>COUNTIFS('USBP MASTER'!M:M,"YES",'USBP MASTER'!D:D,"YUM")</f>
        <v>0</v>
      </c>
    </row>
    <row r="25" spans="2:12" ht="13.5" customHeight="1" thickBot="1" x14ac:dyDescent="0.2">
      <c r="B25" s="386"/>
      <c r="C25" s="76" t="s">
        <v>37</v>
      </c>
      <c r="D25" s="115">
        <f t="shared" si="4"/>
        <v>26</v>
      </c>
      <c r="E25" s="112">
        <f>COUNTIFS('USBP MASTER'!P:P,"YES",'USBP MASTER'!D:D,C25)</f>
        <v>1</v>
      </c>
      <c r="F25" s="112">
        <f>SUMIFS('USBP MASTER'!I:I, 'USBP MASTER'!D:D,C25, 'USBP MASTER'!S:S, "OPEN")</f>
        <v>0</v>
      </c>
      <c r="G25" s="112">
        <f>SUMIFS('USBP MASTER'!I:I, 'USBP MASTER'!D:D,C25, 'USBP MASTER'!S:S, "CLOSED")</f>
        <v>26</v>
      </c>
      <c r="H25" s="80">
        <f>COUNTIFS('USBP MASTER'!Q:Q,"POSITIVE",'USBP MASTER'!D:D,C25)</f>
        <v>0</v>
      </c>
      <c r="I25" s="90">
        <f>COUNTIFS('USBP MASTER'!Q:Q,"NEGATIVE",'USBP MASTER'!D:D,C25)</f>
        <v>1</v>
      </c>
      <c r="J25" s="85">
        <f>COUNTIFS('USBP MASTER'!Q:Q,"PENDING",'USBP MASTER'!D:D,"BLW")</f>
        <v>0</v>
      </c>
      <c r="K25" s="80">
        <f>COUNTIFS('USBP MASTER'!L:L,"YES",'USBP MASTER'!D:D,C25, 'USBP MASTER'!S:S, "OPEN")</f>
        <v>0</v>
      </c>
      <c r="L25" s="85">
        <f>COUNTIFS('USBP MASTER'!M:M,"YES",'USBP MASTER'!D:D,"BLW")</f>
        <v>0</v>
      </c>
    </row>
    <row r="26" spans="2:12" ht="13.5" customHeight="1" thickBot="1" x14ac:dyDescent="0.2">
      <c r="B26" s="386"/>
      <c r="C26" s="76" t="s">
        <v>38</v>
      </c>
      <c r="D26" s="119">
        <f t="shared" si="4"/>
        <v>3</v>
      </c>
      <c r="E26" s="112">
        <f>COUNTIFS('USBP MASTER'!P:P,"YES",'USBP MASTER'!D:D,C26)</f>
        <v>0</v>
      </c>
      <c r="F26" s="112">
        <f>SUMIFS('USBP MASTER'!I:I, 'USBP MASTER'!D:D,C26, 'USBP MASTER'!S:S, "OPEN")</f>
        <v>0</v>
      </c>
      <c r="G26" s="112">
        <f>SUMIFS('USBP MASTER'!I:I, 'USBP MASTER'!D:D,C26, 'USBP MASTER'!S:S, "CLOSED")</f>
        <v>3</v>
      </c>
      <c r="H26" s="80">
        <f>COUNTIFS('USBP MASTER'!Q:Q,"POSITIVE",'USBP MASTER'!D:D,C26)</f>
        <v>0</v>
      </c>
      <c r="I26" s="90">
        <f>COUNTIFS('USBP MASTER'!Q:Q,"NEGATIVE",'USBP MASTER'!D:D,C26)</f>
        <v>0</v>
      </c>
      <c r="J26" s="85">
        <f>COUNTIFS('USBP MASTER'!Q:Q,"PENDING",'USBP MASTER'!D:D,"SPW")</f>
        <v>0</v>
      </c>
      <c r="K26" s="80">
        <f>COUNTIFS('USBP MASTER'!L:L,"YES",'USBP MASTER'!D:D,C26, 'USBP MASTER'!S:S, "OPEN")</f>
        <v>0</v>
      </c>
      <c r="L26" s="85">
        <f>COUNTIFS('USBP MASTER'!M:M,"YES",'USBP MASTER'!D:D,"SPW")</f>
        <v>0</v>
      </c>
    </row>
    <row r="27" spans="2:12" ht="13.5" customHeight="1" thickBot="1" x14ac:dyDescent="0.2">
      <c r="B27" s="389"/>
      <c r="C27" s="78" t="s">
        <v>23</v>
      </c>
      <c r="D27" s="120">
        <f t="shared" ref="D27:L27" si="5">SUM(D21:D26)</f>
        <v>397</v>
      </c>
      <c r="E27" s="117">
        <f t="shared" si="5"/>
        <v>166</v>
      </c>
      <c r="F27" s="88">
        <f t="shared" si="5"/>
        <v>63</v>
      </c>
      <c r="G27" s="88">
        <f t="shared" si="5"/>
        <v>334</v>
      </c>
      <c r="H27" s="87">
        <f t="shared" si="5"/>
        <v>30</v>
      </c>
      <c r="I27" s="89">
        <f t="shared" si="5"/>
        <v>121</v>
      </c>
      <c r="J27" s="88">
        <f t="shared" si="5"/>
        <v>15</v>
      </c>
      <c r="K27" s="87">
        <f t="shared" si="5"/>
        <v>63</v>
      </c>
      <c r="L27" s="88">
        <f t="shared" si="5"/>
        <v>0</v>
      </c>
    </row>
    <row r="28" spans="2:12" ht="13.5" customHeight="1" thickBot="1" x14ac:dyDescent="0.2">
      <c r="B28" s="392" t="s">
        <v>39</v>
      </c>
      <c r="C28" s="75" t="s">
        <v>40</v>
      </c>
      <c r="D28" s="112">
        <f t="shared" ref="D28:D33" si="6">SUM(F28:G28)</f>
        <v>5</v>
      </c>
      <c r="E28" s="114">
        <f>COUNTIFS('USBP MASTER'!P:P,"YES",'USBP MASTER'!E:E,C28)</f>
        <v>1</v>
      </c>
      <c r="F28" s="112">
        <f>SUMIFS('USBP MASTER'!I:I, 'USBP MASTER'!E:E,C28, 'USBP MASTER'!S:S, "OPEN")</f>
        <v>1</v>
      </c>
      <c r="G28" s="112">
        <f>SUMIFS('USBP MASTER'!I:I, 'USBP MASTER'!E:E,C28, 'USBP MASTER'!S:S, "CLOSED")</f>
        <v>4</v>
      </c>
      <c r="H28" s="80">
        <f>COUNTIFS('USBP MASTER'!Q:Q,"POSITIVE",'USBP MASTER'!E:E,C28)</f>
        <v>0</v>
      </c>
      <c r="I28" s="90">
        <f>COUNTIFS('USBP MASTER'!Q:Q,"NEGATIVE",'USBP MASTER'!E:E,C28)</f>
        <v>0</v>
      </c>
      <c r="J28" s="81">
        <f>COUNTIFS('USBP MASTER'!Q:Q,"PENDING",'USBP MASTER'!E:E,"LEOD")</f>
        <v>1</v>
      </c>
      <c r="K28" s="80">
        <f>COUNTIFS('USBP MASTER'!L:L,"YES",'USBP MASTER'!E:E,C28, 'USBP MASTER'!S:S, "OPEN")</f>
        <v>1</v>
      </c>
      <c r="L28" s="81">
        <f>COUNTIFS('USBP MASTER'!M:M,"YES",'USBP MASTER'!E:E,"LEOD")</f>
        <v>0</v>
      </c>
    </row>
    <row r="29" spans="2:12" ht="13.5" customHeight="1" thickBot="1" x14ac:dyDescent="0.2">
      <c r="B29" s="393"/>
      <c r="C29" s="76" t="s">
        <v>41</v>
      </c>
      <c r="D29" s="115">
        <f t="shared" si="6"/>
        <v>0</v>
      </c>
      <c r="E29" s="114">
        <f>COUNTIFS('USBP MASTER'!P:P,"YES",'USBP MASTER'!E:E,C29)</f>
        <v>0</v>
      </c>
      <c r="F29" s="112">
        <f>SUMIFS('USBP MASTER'!I:I, 'USBP MASTER'!E:E,C29, 'USBP MASTER'!S:S, "OPEN")</f>
        <v>0</v>
      </c>
      <c r="G29" s="112">
        <f>SUMIFS('USBP MASTER'!I:I, 'USBP MASTER'!E:E,C29, 'USBP MASTER'!S:S, "CLOSED")</f>
        <v>0</v>
      </c>
      <c r="H29" s="80">
        <f>COUNTIFS('USBP MASTER'!Q:Q,"POSITIVE",'USBP MASTER'!E:E,C29)</f>
        <v>0</v>
      </c>
      <c r="I29" s="90">
        <f>COUNTIFS('USBP MASTER'!Q:Q,"NEGATIVE",'USBP MASTER'!E:E,C29)</f>
        <v>0</v>
      </c>
      <c r="J29" s="85">
        <f>COUNTIFS('USBP MASTER'!Q:Q,"PENDING",'USBP MASTER'!E:E,"MROD")</f>
        <v>0</v>
      </c>
      <c r="K29" s="80">
        <f>COUNTIFS('USBP MASTER'!L:L,"YES",'USBP MASTER'!E:E,C29, 'USBP MASTER'!S:S, "OPEN")</f>
        <v>0</v>
      </c>
      <c r="L29" s="85">
        <f>COUNTIFS('USBP MASTER'!M:M,"YES",'USBP MASTER'!E:E,"MROD")</f>
        <v>0</v>
      </c>
    </row>
    <row r="30" spans="2:12" ht="13.5" customHeight="1" thickBot="1" x14ac:dyDescent="0.2">
      <c r="B30" s="393"/>
      <c r="C30" s="76" t="s">
        <v>42</v>
      </c>
      <c r="D30" s="116">
        <f t="shared" si="6"/>
        <v>1</v>
      </c>
      <c r="E30" s="114">
        <f>COUNTIFS('USBP MASTER'!P:P,"YES",'USBP MASTER'!E:E,C30)</f>
        <v>0</v>
      </c>
      <c r="F30" s="112">
        <f>SUMIFS('USBP MASTER'!I:I, 'USBP MASTER'!E:E,C30, 'USBP MASTER'!S:S, "OPEN")</f>
        <v>0</v>
      </c>
      <c r="G30" s="112">
        <f>SUMIFS('USBP MASTER'!I:I, 'USBP MASTER'!E:E,C30, 'USBP MASTER'!S:S, "CLOSED")</f>
        <v>1</v>
      </c>
      <c r="H30" s="80">
        <f>COUNTIFS('USBP MASTER'!Q:Q,"POSITIVE",'USBP MASTER'!E:E,C30)</f>
        <v>0</v>
      </c>
      <c r="I30" s="90">
        <f>COUNTIFS('USBP MASTER'!Q:Q,"NEGATIVE",'USBP MASTER'!E:E,C30)</f>
        <v>0</v>
      </c>
      <c r="J30" s="85">
        <f>COUNTIFS('USBP MASTER'!Q:Q,"PENDING",'USBP MASTER'!E:E,"SPAD")</f>
        <v>0</v>
      </c>
      <c r="K30" s="80">
        <f>COUNTIFS('USBP MASTER'!L:L,"YES",'USBP MASTER'!E:E,C30, 'USBP MASTER'!S:S, "OPEN")</f>
        <v>0</v>
      </c>
      <c r="L30" s="85">
        <f>COUNTIFS('USBP MASTER'!M:M,"YES",'USBP MASTER'!E:E,"SPAD")</f>
        <v>0</v>
      </c>
    </row>
    <row r="31" spans="2:12" ht="13.5" customHeight="1" thickBot="1" x14ac:dyDescent="0.2">
      <c r="B31" s="393"/>
      <c r="C31" s="76" t="s">
        <v>43</v>
      </c>
      <c r="D31" s="114">
        <f t="shared" si="6"/>
        <v>0</v>
      </c>
      <c r="E31" s="114">
        <f>COUNTIFS('USBP MASTER'!P:P,"YES",'USBP MASTER'!E:E,C31)</f>
        <v>0</v>
      </c>
      <c r="F31" s="112">
        <f>SUMIFS('USBP MASTER'!I:I, 'USBP MASTER'!E:E,C31, 'USBP MASTER'!S:S, "OPEN")</f>
        <v>0</v>
      </c>
      <c r="G31" s="112">
        <f>SUMIFS('USBP MASTER'!I:I, 'USBP MASTER'!E:E,C31, 'USBP MASTER'!S:S, "CLOSED")</f>
        <v>0</v>
      </c>
      <c r="H31" s="80">
        <f>COUNTIFS('USBP MASTER'!Q:Q,"POSITIVE",'USBP MASTER'!E:E,C31)</f>
        <v>0</v>
      </c>
      <c r="I31" s="90">
        <f>COUNTIFS('USBP MASTER'!Q:Q,"NEGATIVE",'USBP MASTER'!E:E,C31)</f>
        <v>0</v>
      </c>
      <c r="J31" s="85">
        <f>COUNTIFS('USBP MASTER'!Q:Q,"PENDING",'USBP MASTER'!E:E,"PMOD")</f>
        <v>0</v>
      </c>
      <c r="K31" s="80">
        <f>COUNTIFS('USBP MASTER'!L:L,"YES",'USBP MASTER'!E:E,C31, 'USBP MASTER'!S:S, "OPEN")</f>
        <v>0</v>
      </c>
      <c r="L31" s="85">
        <f>COUNTIFS('USBP MASTER'!M:M,"YES",'USBP MASTER'!E:E,"PMOD")</f>
        <v>0</v>
      </c>
    </row>
    <row r="32" spans="2:12" ht="13.5" customHeight="1" thickBot="1" x14ac:dyDescent="0.2">
      <c r="B32" s="393"/>
      <c r="C32" s="76" t="s">
        <v>44</v>
      </c>
      <c r="D32" s="114">
        <f t="shared" si="6"/>
        <v>5</v>
      </c>
      <c r="E32" s="114">
        <f>COUNTIFS('USBP MASTER'!P:P,"YES",'USBP MASTER'!E:E,"NTC") + COUNTIFS('USBP MASTER'!P:P,"YES",'USBP MASTER'!E:E,"NBCC")</f>
        <v>0</v>
      </c>
      <c r="F32" s="112">
        <f>SUMIFS('USBP MASTER'!I:I, 'USBP MASTER'!E:E,"NTC", 'USBP MASTER'!S:S, "OPEN") + SUMIFS('USBP MASTER'!I:I, 'USBP MASTER'!E:E,"NBCC", 'USBP MASTER'!S:S, "OPEN")</f>
        <v>0</v>
      </c>
      <c r="G32" s="112">
        <f>SUMIFS('USBP MASTER'!I:I, 'USBP MASTER'!E:E,"NTC", 'USBP MASTER'!S:S, "CLOSED") + SUMIFS('USBP MASTER'!I:I, 'USBP MASTER'!E:E,"NBCC", 'USBP MASTER'!S:S, "CLOSED")</f>
        <v>5</v>
      </c>
      <c r="H32" s="80">
        <f>COUNTIFS('USBP MASTER'!Q:Q,"POSITIVE",'USBP MASTER'!E:E,"NTC") + COUNTIFS('USBP MASTER'!Q:Q,"POSITIVE",'USBP MASTER'!E:E,"NBCC")</f>
        <v>0</v>
      </c>
      <c r="I32" s="90">
        <f>COUNTIFS('USBP MASTER'!Q:Q,"NEGATIVE",'USBP MASTER'!E:E,"NTC") + COUNTIFS('USBP MASTER'!Q:Q,"NEGATIVE",'USBP MASTER'!E:E,"NBCC")</f>
        <v>0</v>
      </c>
      <c r="J32" s="85">
        <f>COUNTIFS('USBP MASTER'!Q:Q,"PENDING",'USBP MASTER'!E:E,"NTC") + COUNTIFS('USBP MASTER'!Q:Q,"PENDING",'USBP MASTER'!E:E,"NBCC")</f>
        <v>0</v>
      </c>
      <c r="K32" s="80">
        <f>COUNTIFS('USBP MASTER'!L:L,"YES",'USBP MASTER'!E:E,"NTC", 'USBP MASTER'!S:S, "OPEN") + COUNTIFS('USBP MASTER'!L:L,"YES",'USBP MASTER'!E:E,"NBCC", 'USBP MASTER'!S:S, "OPEN")</f>
        <v>0</v>
      </c>
      <c r="L32" s="85">
        <f>COUNTIFS('USBP MASTER'!M:M,"YES",'USBP MASTER'!E:E,"NTC") + COUNTIFS('USBP MASTER'!M:M,"YES",'USBP MASTER'!E:E,"NBCC")</f>
        <v>0</v>
      </c>
    </row>
    <row r="33" spans="2:12" ht="13.5" customHeight="1" thickBot="1" x14ac:dyDescent="0.2">
      <c r="B33" s="393"/>
      <c r="C33" s="76" t="s">
        <v>45</v>
      </c>
      <c r="D33" s="113">
        <f t="shared" si="6"/>
        <v>5</v>
      </c>
      <c r="E33" s="114">
        <f>COUNTIFS('USBP MASTER'!P:P,"YES",'USBP MASTER'!D:D,C33)</f>
        <v>4</v>
      </c>
      <c r="F33" s="112">
        <f>SUMIFS('USBP MASTER'!I:I, 'USBP MASTER'!D:D,C33, 'USBP MASTER'!S:S, "OPEN")</f>
        <v>1</v>
      </c>
      <c r="G33" s="112">
        <f>SUMIFS('USBP MASTER'!I:I, 'USBP MASTER'!D:D,C33, 'USBP MASTER'!S:S, "CLOSED")</f>
        <v>4</v>
      </c>
      <c r="H33" s="80">
        <f>COUNTIFS('USBP MASTER'!Q:Q,"POSITIVE",'USBP MASTER'!D:D,C33)</f>
        <v>1</v>
      </c>
      <c r="I33" s="90">
        <f>COUNTIFS('USBP MASTER'!Q:Q,"NEGATIVE",'USBP MASTER'!D:D,C33)</f>
        <v>3</v>
      </c>
      <c r="J33" s="85">
        <f>COUNTIFS('USBP MASTER'!Q:Q,"PENDING",'USBP MASTER'!D:D,"SOG")</f>
        <v>0</v>
      </c>
      <c r="K33" s="80">
        <f>COUNTIFS('USBP MASTER'!L:L,"YES",'USBP MASTER'!D:D,C33, 'USBP MASTER'!S:S, "OPEN")</f>
        <v>1</v>
      </c>
      <c r="L33" s="85">
        <f>COUNTIFS('USBP MASTER'!M:M,"YES",'USBP MASTER'!D:D,"SOG")</f>
        <v>0</v>
      </c>
    </row>
    <row r="34" spans="2:12" ht="13.5" customHeight="1" thickBot="1" x14ac:dyDescent="0.2">
      <c r="B34" s="394"/>
      <c r="C34" s="78" t="s">
        <v>23</v>
      </c>
      <c r="D34" s="87">
        <f t="shared" ref="D34:L34" si="7">SUM(D28:D33)</f>
        <v>16</v>
      </c>
      <c r="E34" s="88">
        <f t="shared" si="7"/>
        <v>5</v>
      </c>
      <c r="F34" s="88">
        <f t="shared" si="7"/>
        <v>2</v>
      </c>
      <c r="G34" s="88">
        <f t="shared" si="7"/>
        <v>14</v>
      </c>
      <c r="H34" s="87">
        <f t="shared" si="7"/>
        <v>1</v>
      </c>
      <c r="I34" s="89">
        <f t="shared" si="7"/>
        <v>3</v>
      </c>
      <c r="J34" s="88">
        <f t="shared" si="7"/>
        <v>1</v>
      </c>
      <c r="K34" s="87">
        <f t="shared" si="7"/>
        <v>2</v>
      </c>
      <c r="L34" s="88">
        <f t="shared" si="7"/>
        <v>0</v>
      </c>
    </row>
    <row r="35" spans="2:12" ht="13.5" customHeight="1" thickBot="1" x14ac:dyDescent="0.2">
      <c r="B35" s="390" t="s">
        <v>1745</v>
      </c>
      <c r="C35" s="391"/>
      <c r="D35" s="97">
        <f>SUM(D12,D20,D27,D34)</f>
        <v>1047</v>
      </c>
      <c r="E35" s="98">
        <f>SUM(E12,E20,E27,E34)</f>
        <v>472</v>
      </c>
      <c r="F35" s="98">
        <f>SUM(F12,F20,F27,F34)</f>
        <v>85</v>
      </c>
      <c r="G35" s="98">
        <f>SUM(G12,G20,G27,G34)</f>
        <v>962</v>
      </c>
      <c r="H35" s="97">
        <f>SUM(H12+H20,H27,H34)</f>
        <v>47</v>
      </c>
      <c r="I35" s="100">
        <f>SUM(I12,I20,I27,I34)</f>
        <v>397</v>
      </c>
      <c r="J35" s="79">
        <f>SUM(J12,J20,J27,J34)</f>
        <v>28</v>
      </c>
      <c r="K35" s="97">
        <f>SUM(K12,K20,K27,K34)</f>
        <v>85</v>
      </c>
      <c r="L35" s="98">
        <f>SUM(L12,L20,L27,L34)</f>
        <v>0</v>
      </c>
    </row>
    <row r="37" spans="2:12" x14ac:dyDescent="0.15">
      <c r="I37" s="128"/>
    </row>
  </sheetData>
  <mergeCells count="9">
    <mergeCell ref="H2:J2"/>
    <mergeCell ref="K2:L2"/>
    <mergeCell ref="B4:B12"/>
    <mergeCell ref="B13:B20"/>
    <mergeCell ref="B35:C35"/>
    <mergeCell ref="B28:B34"/>
    <mergeCell ref="B21:B27"/>
    <mergeCell ref="D2:G2"/>
    <mergeCell ref="B2:C2"/>
  </mergeCells>
  <pageMargins left="0.25" right="0.25" top="0.5" bottom="0.5" header="0.05" footer="0.05"/>
  <pageSetup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86"/>
  <sheetViews>
    <sheetView workbookViewId="0">
      <selection activeCell="F13" sqref="F13"/>
    </sheetView>
  </sheetViews>
  <sheetFormatPr baseColWidth="10" defaultColWidth="8.83203125" defaultRowHeight="15" x14ac:dyDescent="0.2"/>
  <cols>
    <col min="1" max="1" width="45.5" style="27" bestFit="1" customWidth="1"/>
    <col min="2" max="2" width="13.1640625" style="27" bestFit="1" customWidth="1"/>
    <col min="3" max="3" width="13.83203125" style="27" bestFit="1" customWidth="1"/>
    <col min="4" max="4" width="27.33203125" style="27" bestFit="1" customWidth="1"/>
  </cols>
  <sheetData>
    <row r="2" spans="1:4" ht="34" x14ac:dyDescent="0.2">
      <c r="A2" s="5" t="s">
        <v>51</v>
      </c>
      <c r="B2" s="5" t="s">
        <v>4</v>
      </c>
      <c r="C2" s="5" t="s">
        <v>49</v>
      </c>
      <c r="D2" s="8" t="s">
        <v>1079</v>
      </c>
    </row>
    <row r="3" spans="1:4" s="27" customFormat="1" x14ac:dyDescent="0.2">
      <c r="A3" s="2" t="s">
        <v>159</v>
      </c>
      <c r="B3" s="52"/>
      <c r="C3" s="52"/>
      <c r="D3" s="52"/>
    </row>
    <row r="4" spans="1:4" s="27" customFormat="1" x14ac:dyDescent="0.2">
      <c r="A4" s="2"/>
      <c r="B4" s="52"/>
      <c r="C4" s="52"/>
      <c r="D4" s="52"/>
    </row>
    <row r="5" spans="1:4" x14ac:dyDescent="0.2">
      <c r="A5" s="44" t="s">
        <v>159</v>
      </c>
      <c r="B5" s="45" t="s">
        <v>39</v>
      </c>
      <c r="C5" s="45"/>
      <c r="D5" s="45"/>
    </row>
    <row r="6" spans="1:4" s="27" customFormat="1" x14ac:dyDescent="0.2">
      <c r="A6" s="44"/>
      <c r="B6" s="45"/>
      <c r="C6" s="45"/>
      <c r="D6" s="45"/>
    </row>
    <row r="7" spans="1:4" x14ac:dyDescent="0.2">
      <c r="A7" s="2" t="s">
        <v>159</v>
      </c>
      <c r="B7" s="11" t="s">
        <v>600</v>
      </c>
      <c r="C7" s="11"/>
      <c r="D7" s="11"/>
    </row>
    <row r="8" spans="1:4" s="27" customFormat="1" x14ac:dyDescent="0.2">
      <c r="A8" s="2"/>
      <c r="B8" s="11"/>
      <c r="C8" s="11"/>
      <c r="D8" s="11"/>
    </row>
    <row r="9" spans="1:4" x14ac:dyDescent="0.2">
      <c r="A9" s="2" t="s">
        <v>86</v>
      </c>
      <c r="B9" s="35" t="s">
        <v>25</v>
      </c>
      <c r="C9" s="35" t="s">
        <v>408</v>
      </c>
      <c r="D9" s="35"/>
    </row>
    <row r="10" spans="1:4" x14ac:dyDescent="0.2">
      <c r="A10" s="2" t="s">
        <v>86</v>
      </c>
      <c r="B10" s="35" t="s">
        <v>25</v>
      </c>
      <c r="C10" s="35" t="s">
        <v>278</v>
      </c>
      <c r="D10" s="35"/>
    </row>
    <row r="11" spans="1:4" x14ac:dyDescent="0.2">
      <c r="A11" s="2" t="s">
        <v>86</v>
      </c>
      <c r="B11" s="35" t="s">
        <v>25</v>
      </c>
      <c r="C11" s="35" t="s">
        <v>410</v>
      </c>
      <c r="D11" s="35"/>
    </row>
    <row r="12" spans="1:4" x14ac:dyDescent="0.2">
      <c r="A12" s="2" t="s">
        <v>86</v>
      </c>
      <c r="B12" s="35" t="s">
        <v>25</v>
      </c>
      <c r="C12" s="35" t="s">
        <v>373</v>
      </c>
      <c r="D12" s="35"/>
    </row>
    <row r="13" spans="1:4" x14ac:dyDescent="0.2">
      <c r="A13" s="2" t="s">
        <v>86</v>
      </c>
      <c r="B13" s="35" t="s">
        <v>25</v>
      </c>
      <c r="C13" s="35" t="s">
        <v>496</v>
      </c>
      <c r="D13" s="35"/>
    </row>
    <row r="14" spans="1:4" s="27" customFormat="1" x14ac:dyDescent="0.2">
      <c r="A14" s="2"/>
      <c r="B14" s="35"/>
      <c r="C14" s="35"/>
      <c r="D14" s="35"/>
    </row>
    <row r="15" spans="1:4" x14ac:dyDescent="0.2">
      <c r="A15" s="2" t="s">
        <v>86</v>
      </c>
      <c r="B15" s="2" t="s">
        <v>26</v>
      </c>
      <c r="C15" s="2" t="s">
        <v>85</v>
      </c>
      <c r="D15" s="2"/>
    </row>
    <row r="16" spans="1:4" s="27" customFormat="1" x14ac:dyDescent="0.2">
      <c r="A16" s="2"/>
      <c r="B16" s="6"/>
      <c r="C16" s="6"/>
      <c r="D16" s="6"/>
    </row>
    <row r="17" spans="1:4" x14ac:dyDescent="0.2">
      <c r="A17" s="2" t="s">
        <v>86</v>
      </c>
      <c r="B17" s="6" t="s">
        <v>27</v>
      </c>
      <c r="C17" s="6" t="s">
        <v>196</v>
      </c>
      <c r="D17" s="6"/>
    </row>
    <row r="18" spans="1:4" x14ac:dyDescent="0.2">
      <c r="A18" s="2" t="s">
        <v>86</v>
      </c>
      <c r="B18" s="38" t="s">
        <v>27</v>
      </c>
      <c r="C18" s="38" t="s">
        <v>202</v>
      </c>
      <c r="D18" s="35"/>
    </row>
    <row r="19" spans="1:4" x14ac:dyDescent="0.2">
      <c r="A19" s="2" t="s">
        <v>86</v>
      </c>
      <c r="B19" s="11" t="s">
        <v>27</v>
      </c>
      <c r="C19" s="11" t="s">
        <v>452</v>
      </c>
      <c r="D19" s="11"/>
    </row>
    <row r="20" spans="1:4" x14ac:dyDescent="0.2">
      <c r="A20" s="2" t="s">
        <v>86</v>
      </c>
      <c r="B20" s="11" t="s">
        <v>27</v>
      </c>
      <c r="C20" s="11" t="s">
        <v>307</v>
      </c>
      <c r="D20" s="11"/>
    </row>
    <row r="21" spans="1:4" s="27" customFormat="1" x14ac:dyDescent="0.2">
      <c r="A21" s="2"/>
      <c r="B21" s="11"/>
      <c r="C21" s="11"/>
      <c r="D21" s="11"/>
    </row>
    <row r="22" spans="1:4" x14ac:dyDescent="0.2">
      <c r="A22" s="2" t="s">
        <v>86</v>
      </c>
      <c r="B22" s="38" t="s">
        <v>28</v>
      </c>
      <c r="C22" s="38" t="s">
        <v>113</v>
      </c>
      <c r="D22" s="35"/>
    </row>
    <row r="23" spans="1:4" ht="23.25" customHeight="1" x14ac:dyDescent="0.2">
      <c r="A23" s="2" t="s">
        <v>86</v>
      </c>
      <c r="B23" s="38" t="s">
        <v>28</v>
      </c>
      <c r="C23" s="38" t="s">
        <v>324</v>
      </c>
      <c r="D23" s="38"/>
    </row>
    <row r="24" spans="1:4" x14ac:dyDescent="0.2">
      <c r="A24" s="2" t="s">
        <v>86</v>
      </c>
      <c r="B24" s="11" t="s">
        <v>28</v>
      </c>
      <c r="C24" s="11" t="s">
        <v>422</v>
      </c>
      <c r="D24" s="11"/>
    </row>
    <row r="25" spans="1:4" x14ac:dyDescent="0.2">
      <c r="A25" s="2" t="s">
        <v>86</v>
      </c>
      <c r="B25" s="11" t="s">
        <v>28</v>
      </c>
      <c r="C25" s="11" t="s">
        <v>113</v>
      </c>
      <c r="D25" s="11"/>
    </row>
    <row r="26" spans="1:4" x14ac:dyDescent="0.2">
      <c r="A26" s="2" t="s">
        <v>86</v>
      </c>
      <c r="B26" s="11" t="s">
        <v>28</v>
      </c>
      <c r="C26" s="11" t="s">
        <v>88</v>
      </c>
      <c r="D26" s="11"/>
    </row>
    <row r="27" spans="1:4" s="27" customFormat="1" x14ac:dyDescent="0.2">
      <c r="A27" s="2"/>
      <c r="B27" s="11"/>
      <c r="C27" s="11"/>
      <c r="D27" s="11"/>
    </row>
    <row r="28" spans="1:4" x14ac:dyDescent="0.2">
      <c r="A28" s="2" t="s">
        <v>86</v>
      </c>
      <c r="B28" s="35" t="s">
        <v>30</v>
      </c>
      <c r="C28" s="35" t="s">
        <v>1546</v>
      </c>
      <c r="D28" s="35"/>
    </row>
    <row r="29" spans="1:4" s="27" customFormat="1" x14ac:dyDescent="0.2">
      <c r="A29" s="2"/>
      <c r="B29" s="35"/>
      <c r="C29" s="35"/>
      <c r="D29" s="35"/>
    </row>
    <row r="30" spans="1:4" x14ac:dyDescent="0.2">
      <c r="A30" s="2" t="s">
        <v>72</v>
      </c>
      <c r="B30" s="11" t="s">
        <v>15</v>
      </c>
      <c r="C30" s="11" t="s">
        <v>191</v>
      </c>
      <c r="D30" s="11"/>
    </row>
    <row r="31" spans="1:4" s="27" customFormat="1" x14ac:dyDescent="0.2">
      <c r="A31" s="2"/>
      <c r="B31" s="11"/>
      <c r="C31" s="11"/>
      <c r="D31" s="11"/>
    </row>
    <row r="32" spans="1:4" x14ac:dyDescent="0.2">
      <c r="A32" s="2" t="s">
        <v>72</v>
      </c>
      <c r="B32" s="35" t="s">
        <v>16</v>
      </c>
      <c r="C32" s="35" t="s">
        <v>219</v>
      </c>
      <c r="D32" s="35"/>
    </row>
    <row r="33" spans="1:4" s="27" customFormat="1" x14ac:dyDescent="0.2">
      <c r="A33" s="2"/>
      <c r="B33" s="35"/>
      <c r="C33" s="35"/>
      <c r="D33" s="35"/>
    </row>
    <row r="34" spans="1:4" x14ac:dyDescent="0.2">
      <c r="A34" s="2" t="s">
        <v>72</v>
      </c>
      <c r="B34" s="35" t="s">
        <v>17</v>
      </c>
      <c r="C34" s="35" t="s">
        <v>45</v>
      </c>
      <c r="D34" s="35"/>
    </row>
    <row r="35" spans="1:4" s="27" customFormat="1" x14ac:dyDescent="0.2">
      <c r="A35" s="2"/>
      <c r="B35" s="35"/>
      <c r="C35" s="35"/>
      <c r="D35" s="35"/>
    </row>
    <row r="36" spans="1:4" x14ac:dyDescent="0.2">
      <c r="A36" s="2" t="s">
        <v>72</v>
      </c>
      <c r="B36" s="35" t="s">
        <v>18</v>
      </c>
      <c r="C36" s="35" t="s">
        <v>1547</v>
      </c>
      <c r="D36" s="35"/>
    </row>
    <row r="37" spans="1:4" x14ac:dyDescent="0.2">
      <c r="A37" s="2" t="s">
        <v>72</v>
      </c>
      <c r="B37" s="35" t="s">
        <v>18</v>
      </c>
      <c r="C37" s="35" t="s">
        <v>225</v>
      </c>
      <c r="D37" s="35"/>
    </row>
    <row r="38" spans="1:4" x14ac:dyDescent="0.2">
      <c r="A38" s="2" t="s">
        <v>72</v>
      </c>
      <c r="B38" s="35" t="s">
        <v>18</v>
      </c>
      <c r="C38" s="35" t="s">
        <v>1548</v>
      </c>
      <c r="D38" s="35"/>
    </row>
    <row r="39" spans="1:4" s="27" customFormat="1" x14ac:dyDescent="0.2">
      <c r="A39" s="2"/>
      <c r="B39" s="35"/>
      <c r="C39" s="35"/>
      <c r="D39" s="35"/>
    </row>
    <row r="40" spans="1:4" x14ac:dyDescent="0.2">
      <c r="A40" s="31" t="s">
        <v>72</v>
      </c>
      <c r="B40" s="36" t="s">
        <v>20</v>
      </c>
      <c r="C40" s="36" t="s">
        <v>232</v>
      </c>
      <c r="D40" s="36"/>
    </row>
    <row r="41" spans="1:4" x14ac:dyDescent="0.2">
      <c r="A41" s="2" t="s">
        <v>72</v>
      </c>
      <c r="B41" s="11" t="s">
        <v>20</v>
      </c>
      <c r="C41" s="11" t="s">
        <v>107</v>
      </c>
      <c r="D41" s="11"/>
    </row>
    <row r="42" spans="1:4" x14ac:dyDescent="0.2">
      <c r="A42" s="2" t="s">
        <v>72</v>
      </c>
      <c r="B42" s="11" t="s">
        <v>20</v>
      </c>
      <c r="C42" s="11" t="s">
        <v>242</v>
      </c>
      <c r="D42" s="11"/>
    </row>
    <row r="43" spans="1:4" x14ac:dyDescent="0.2">
      <c r="A43" s="2" t="s">
        <v>72</v>
      </c>
      <c r="B43" s="11" t="s">
        <v>20</v>
      </c>
      <c r="C43" s="11" t="s">
        <v>229</v>
      </c>
      <c r="D43" s="11"/>
    </row>
    <row r="44" spans="1:4" x14ac:dyDescent="0.2">
      <c r="A44" s="2" t="s">
        <v>72</v>
      </c>
      <c r="B44" s="11" t="s">
        <v>20</v>
      </c>
      <c r="C44" s="11" t="s">
        <v>239</v>
      </c>
      <c r="D44" s="11"/>
    </row>
    <row r="45" spans="1:4" s="27" customFormat="1" x14ac:dyDescent="0.2">
      <c r="A45" s="2"/>
      <c r="B45" s="11"/>
      <c r="C45" s="11"/>
      <c r="D45" s="11"/>
    </row>
    <row r="46" spans="1:4" x14ac:dyDescent="0.2">
      <c r="A46" s="2" t="s">
        <v>89</v>
      </c>
      <c r="B46" s="2" t="s">
        <v>37</v>
      </c>
      <c r="C46" s="2" t="s">
        <v>1195</v>
      </c>
      <c r="D46" s="2"/>
    </row>
    <row r="47" spans="1:4" s="27" customFormat="1" x14ac:dyDescent="0.2">
      <c r="A47" s="2"/>
      <c r="B47" s="2"/>
      <c r="C47" s="2"/>
      <c r="D47" s="2"/>
    </row>
    <row r="48" spans="1:4" x14ac:dyDescent="0.2">
      <c r="A48" s="40" t="s">
        <v>89</v>
      </c>
      <c r="B48" s="40" t="s">
        <v>34</v>
      </c>
      <c r="C48" s="40" t="s">
        <v>39</v>
      </c>
      <c r="D48" s="40"/>
    </row>
    <row r="49" spans="1:4" x14ac:dyDescent="0.2">
      <c r="A49" s="2" t="s">
        <v>89</v>
      </c>
      <c r="B49" s="11" t="s">
        <v>34</v>
      </c>
      <c r="C49" s="11" t="s">
        <v>206</v>
      </c>
      <c r="D49" s="11"/>
    </row>
    <row r="50" spans="1:4" x14ac:dyDescent="0.2">
      <c r="A50" s="2" t="s">
        <v>89</v>
      </c>
      <c r="B50" s="11" t="s">
        <v>34</v>
      </c>
      <c r="C50" s="11" t="s">
        <v>212</v>
      </c>
      <c r="D50" s="11"/>
    </row>
    <row r="51" spans="1:4" x14ac:dyDescent="0.2">
      <c r="A51" s="2" t="s">
        <v>89</v>
      </c>
      <c r="B51" s="11" t="s">
        <v>34</v>
      </c>
      <c r="C51" s="11" t="s">
        <v>85</v>
      </c>
      <c r="D51" s="11"/>
    </row>
    <row r="52" spans="1:4" s="27" customFormat="1" x14ac:dyDescent="0.2">
      <c r="A52" s="2"/>
      <c r="B52" s="11"/>
      <c r="C52" s="11"/>
      <c r="D52" s="11"/>
    </row>
    <row r="53" spans="1:4" x14ac:dyDescent="0.2">
      <c r="A53" s="2" t="s">
        <v>89</v>
      </c>
      <c r="B53" s="11" t="s">
        <v>33</v>
      </c>
      <c r="C53" s="11" t="s">
        <v>251</v>
      </c>
      <c r="D53" s="11"/>
    </row>
    <row r="54" spans="1:4" x14ac:dyDescent="0.2">
      <c r="A54" s="2" t="s">
        <v>89</v>
      </c>
      <c r="B54" s="14" t="s">
        <v>33</v>
      </c>
      <c r="C54" s="14" t="s">
        <v>263</v>
      </c>
      <c r="D54" s="14"/>
    </row>
    <row r="55" spans="1:4" x14ac:dyDescent="0.2">
      <c r="A55" s="2" t="s">
        <v>89</v>
      </c>
      <c r="B55" s="38" t="s">
        <v>33</v>
      </c>
      <c r="C55" s="38" t="s">
        <v>147</v>
      </c>
      <c r="D55" s="35"/>
    </row>
    <row r="56" spans="1:4" x14ac:dyDescent="0.2">
      <c r="A56" s="6" t="s">
        <v>89</v>
      </c>
      <c r="B56" s="54" t="s">
        <v>33</v>
      </c>
      <c r="C56" s="54" t="s">
        <v>245</v>
      </c>
      <c r="D56" s="54"/>
    </row>
    <row r="57" spans="1:4" x14ac:dyDescent="0.2">
      <c r="A57" s="2" t="s">
        <v>89</v>
      </c>
      <c r="B57" s="35" t="s">
        <v>33</v>
      </c>
      <c r="C57" s="35" t="s">
        <v>145</v>
      </c>
      <c r="D57" s="35"/>
    </row>
    <row r="58" spans="1:4" x14ac:dyDescent="0.2">
      <c r="A58" s="2" t="s">
        <v>89</v>
      </c>
      <c r="B58" s="38" t="s">
        <v>33</v>
      </c>
      <c r="C58" s="38" t="s">
        <v>304</v>
      </c>
      <c r="D58" s="35"/>
    </row>
    <row r="59" spans="1:4" x14ac:dyDescent="0.2">
      <c r="A59" s="2" t="s">
        <v>89</v>
      </c>
      <c r="B59" s="38" t="s">
        <v>33</v>
      </c>
      <c r="C59" s="38" t="s">
        <v>249</v>
      </c>
      <c r="D59" s="35"/>
    </row>
    <row r="60" spans="1:4" x14ac:dyDescent="0.2">
      <c r="A60" s="2" t="s">
        <v>89</v>
      </c>
      <c r="B60" s="2" t="s">
        <v>33</v>
      </c>
      <c r="C60" s="2" t="s">
        <v>33</v>
      </c>
      <c r="D60" s="2"/>
    </row>
    <row r="61" spans="1:4" x14ac:dyDescent="0.2">
      <c r="A61" s="2" t="s">
        <v>89</v>
      </c>
      <c r="B61" s="2" t="s">
        <v>33</v>
      </c>
      <c r="C61" s="2" t="s">
        <v>85</v>
      </c>
      <c r="D61" s="2"/>
    </row>
    <row r="62" spans="1:4" x14ac:dyDescent="0.2">
      <c r="A62" s="2" t="s">
        <v>89</v>
      </c>
      <c r="B62" s="38" t="s">
        <v>33</v>
      </c>
      <c r="C62" s="38" t="s">
        <v>396</v>
      </c>
      <c r="D62" s="35"/>
    </row>
    <row r="63" spans="1:4" s="27" customFormat="1" x14ac:dyDescent="0.2">
      <c r="A63" s="2"/>
      <c r="B63" s="11"/>
      <c r="C63" s="11"/>
      <c r="D63" s="11"/>
    </row>
    <row r="64" spans="1:4" x14ac:dyDescent="0.2">
      <c r="A64" s="2" t="s">
        <v>89</v>
      </c>
      <c r="B64" s="35" t="s">
        <v>38</v>
      </c>
      <c r="C64" s="35" t="s">
        <v>38</v>
      </c>
      <c r="D64" s="35"/>
    </row>
    <row r="65" spans="1:4" x14ac:dyDescent="0.2">
      <c r="A65" s="2" t="s">
        <v>89</v>
      </c>
      <c r="B65" s="35" t="s">
        <v>38</v>
      </c>
      <c r="C65" s="35" t="s">
        <v>345</v>
      </c>
      <c r="D65" s="35"/>
    </row>
    <row r="66" spans="1:4" s="27" customFormat="1" x14ac:dyDescent="0.2">
      <c r="A66" s="2"/>
      <c r="B66" s="35"/>
      <c r="C66" s="35"/>
      <c r="D66" s="35"/>
    </row>
    <row r="67" spans="1:4" x14ac:dyDescent="0.2">
      <c r="A67" s="44" t="s">
        <v>89</v>
      </c>
      <c r="B67" s="45" t="s">
        <v>35</v>
      </c>
      <c r="C67" s="45" t="s">
        <v>270</v>
      </c>
      <c r="D67" s="45"/>
    </row>
    <row r="68" spans="1:4" x14ac:dyDescent="0.2">
      <c r="A68" s="2" t="s">
        <v>89</v>
      </c>
      <c r="B68" s="35" t="s">
        <v>35</v>
      </c>
      <c r="C68" s="35" t="s">
        <v>179</v>
      </c>
      <c r="D68" s="35"/>
    </row>
    <row r="69" spans="1:4" x14ac:dyDescent="0.2">
      <c r="A69" s="2" t="s">
        <v>89</v>
      </c>
      <c r="B69" s="11" t="s">
        <v>35</v>
      </c>
      <c r="C69" s="11" t="s">
        <v>170</v>
      </c>
      <c r="D69" s="11"/>
    </row>
    <row r="70" spans="1:4" x14ac:dyDescent="0.2">
      <c r="A70" s="2" t="s">
        <v>89</v>
      </c>
      <c r="B70" s="11" t="s">
        <v>35</v>
      </c>
      <c r="C70" s="11" t="s">
        <v>45</v>
      </c>
      <c r="D70" s="11"/>
    </row>
    <row r="71" spans="1:4" x14ac:dyDescent="0.2">
      <c r="A71" s="2" t="s">
        <v>89</v>
      </c>
      <c r="B71" s="11" t="s">
        <v>35</v>
      </c>
      <c r="C71" s="11" t="s">
        <v>301</v>
      </c>
      <c r="D71" s="11"/>
    </row>
    <row r="72" spans="1:4" s="27" customFormat="1" x14ac:dyDescent="0.2">
      <c r="A72" s="2"/>
      <c r="B72" s="11"/>
      <c r="C72" s="11"/>
      <c r="D72" s="11"/>
    </row>
    <row r="73" spans="1:4" x14ac:dyDescent="0.2">
      <c r="A73" s="2" t="s">
        <v>89</v>
      </c>
      <c r="B73" s="35" t="s">
        <v>36</v>
      </c>
      <c r="C73" s="35" t="s">
        <v>288</v>
      </c>
      <c r="D73" s="35"/>
    </row>
    <row r="74" spans="1:4" x14ac:dyDescent="0.2">
      <c r="A74" s="2" t="s">
        <v>89</v>
      </c>
      <c r="B74" s="35" t="s">
        <v>36</v>
      </c>
      <c r="C74" s="35" t="s">
        <v>107</v>
      </c>
      <c r="D74" s="35"/>
    </row>
    <row r="75" spans="1:4" x14ac:dyDescent="0.2">
      <c r="A75" s="2" t="s">
        <v>89</v>
      </c>
      <c r="B75" s="35" t="s">
        <v>36</v>
      </c>
      <c r="C75" s="35" t="s">
        <v>1549</v>
      </c>
      <c r="D75" s="35"/>
    </row>
    <row r="76" spans="1:4" x14ac:dyDescent="0.2">
      <c r="A76" s="2" t="s">
        <v>89</v>
      </c>
      <c r="B76" s="11" t="s">
        <v>36</v>
      </c>
      <c r="C76" s="11" t="s">
        <v>283</v>
      </c>
      <c r="D76" s="11"/>
    </row>
    <row r="77" spans="1:4" s="27" customFormat="1" x14ac:dyDescent="0.2">
      <c r="A77" s="2"/>
      <c r="B77" s="11"/>
      <c r="C77" s="11"/>
      <c r="D77" s="11"/>
    </row>
    <row r="78" spans="1:4" ht="26" x14ac:dyDescent="0.3">
      <c r="C78" s="21"/>
      <c r="D78" s="21">
        <f>SUM(D3:D77)</f>
        <v>0</v>
      </c>
    </row>
    <row r="79" spans="1:4" x14ac:dyDescent="0.2">
      <c r="A79" s="39"/>
      <c r="B79" s="39"/>
      <c r="C79" s="39"/>
      <c r="D79" s="39"/>
    </row>
    <row r="80" spans="1:4" ht="26" x14ac:dyDescent="0.3">
      <c r="A80" s="22"/>
      <c r="B80" s="22"/>
      <c r="C80" s="22"/>
      <c r="D80" s="22"/>
    </row>
    <row r="81" spans="1:4" x14ac:dyDescent="0.2">
      <c r="A81" s="39"/>
      <c r="B81" s="39"/>
      <c r="C81" s="39"/>
      <c r="D81" s="39"/>
    </row>
    <row r="82" spans="1:4" ht="26" x14ac:dyDescent="0.3">
      <c r="A82" s="22"/>
      <c r="B82" s="22"/>
      <c r="C82" s="22"/>
      <c r="D82" s="22"/>
    </row>
    <row r="83" spans="1:4" x14ac:dyDescent="0.2">
      <c r="A83" s="39"/>
      <c r="B83" s="39"/>
      <c r="C83" s="39"/>
      <c r="D83" s="39"/>
    </row>
    <row r="84" spans="1:4" ht="26" x14ac:dyDescent="0.3">
      <c r="A84" s="22"/>
      <c r="B84" s="22"/>
      <c r="C84" s="22"/>
      <c r="D84" s="22"/>
    </row>
    <row r="85" spans="1:4" x14ac:dyDescent="0.2">
      <c r="A85" s="39"/>
      <c r="B85" s="39"/>
      <c r="C85" s="39"/>
      <c r="D85" s="39"/>
    </row>
    <row r="86" spans="1:4" ht="26" x14ac:dyDescent="0.3">
      <c r="A86" s="22"/>
      <c r="B86" s="22"/>
      <c r="C86" s="22"/>
      <c r="D86" s="22"/>
    </row>
  </sheetData>
  <sortState xmlns:xlrd2="http://schemas.microsoft.com/office/spreadsheetml/2017/richdata2" ref="A69:D72">
    <sortCondition ref="B69:B72"/>
  </sortState>
  <dataValidations count="1">
    <dataValidation type="list" allowBlank="1" showInputMessage="1" showErrorMessage="1" sqref="A3:A77" xr:uid="{00000000-0002-0000-0900-000000000000}">
      <formula1>"OPS East, OPS West, OPS Central, HQ &amp; NCR"</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
  <sheetViews>
    <sheetView workbookViewId="0">
      <selection activeCell="A21" sqref="A21"/>
    </sheetView>
  </sheetViews>
  <sheetFormatPr baseColWidth="10" defaultColWidth="8.83203125" defaultRowHeight="15" x14ac:dyDescent="0.2"/>
  <cols>
    <col min="2" max="2" width="15.33203125" customWidth="1"/>
    <col min="8" max="8" width="20.33203125" customWidth="1"/>
    <col min="14" max="14" width="21" customWidth="1"/>
  </cols>
  <sheetData>
    <row r="1" spans="1:25" s="9" customFormat="1" ht="176" x14ac:dyDescent="0.2">
      <c r="A1" s="141">
        <f>'USBP MASTER'!A397+1</f>
        <v>397</v>
      </c>
      <c r="B1" s="46">
        <v>43921</v>
      </c>
      <c r="C1" s="13" t="str">
        <f>"USBP"</f>
        <v>USBP</v>
      </c>
      <c r="D1" s="44" t="s">
        <v>159</v>
      </c>
      <c r="E1" s="45" t="s">
        <v>1499</v>
      </c>
      <c r="F1" s="35" t="s">
        <v>1499</v>
      </c>
      <c r="G1" s="35"/>
      <c r="H1" s="163" t="str">
        <f>INDEX(STATIONLOCATION,MATCH(F1, STATIONCODES, 0))</f>
        <v>Harpers Ferry, WV</v>
      </c>
      <c r="I1" s="249">
        <v>0</v>
      </c>
      <c r="J1" s="45" t="s">
        <v>74</v>
      </c>
      <c r="K1" s="45" t="s">
        <v>73</v>
      </c>
      <c r="L1" s="45" t="s">
        <v>73</v>
      </c>
      <c r="M1" s="45" t="s">
        <v>74</v>
      </c>
      <c r="N1" s="43" t="s">
        <v>430</v>
      </c>
      <c r="O1" s="11" t="s">
        <v>74</v>
      </c>
      <c r="P1" s="43" t="s">
        <v>74</v>
      </c>
      <c r="Q1" s="44"/>
      <c r="R1" s="190"/>
      <c r="S1" s="11" t="s">
        <v>76</v>
      </c>
      <c r="T1" s="190"/>
      <c r="U1" s="190"/>
      <c r="V1" s="9" t="s">
        <v>96</v>
      </c>
      <c r="W1" s="216" t="s">
        <v>556</v>
      </c>
      <c r="X1" s="159" t="s">
        <v>555</v>
      </c>
      <c r="Y1" s="157"/>
    </row>
    <row r="2" spans="1:25" s="9" customFormat="1" ht="176" x14ac:dyDescent="0.2">
      <c r="A2" s="141">
        <f>A1+1</f>
        <v>398</v>
      </c>
      <c r="B2" s="46">
        <v>43921</v>
      </c>
      <c r="C2" s="13" t="str">
        <f>"USBP"</f>
        <v>USBP</v>
      </c>
      <c r="D2" s="44" t="s">
        <v>159</v>
      </c>
      <c r="E2" s="45" t="s">
        <v>1499</v>
      </c>
      <c r="F2" s="35" t="s">
        <v>1499</v>
      </c>
      <c r="G2" s="35"/>
      <c r="H2" s="163" t="str">
        <f>INDEX(STATIONLOCATION,MATCH(F2, STATIONCODES, 0))</f>
        <v>Harpers Ferry, WV</v>
      </c>
      <c r="I2" s="249">
        <v>0</v>
      </c>
      <c r="J2" s="45" t="s">
        <v>74</v>
      </c>
      <c r="K2" s="45" t="s">
        <v>73</v>
      </c>
      <c r="L2" s="45" t="s">
        <v>73</v>
      </c>
      <c r="M2" s="45" t="s">
        <v>74</v>
      </c>
      <c r="N2" s="43" t="s">
        <v>430</v>
      </c>
      <c r="O2" s="11" t="s">
        <v>74</v>
      </c>
      <c r="P2" s="43" t="s">
        <v>74</v>
      </c>
      <c r="Q2" s="44"/>
      <c r="R2" s="190"/>
      <c r="S2" s="11" t="s">
        <v>76</v>
      </c>
      <c r="T2" s="190"/>
      <c r="U2" s="190"/>
      <c r="V2" s="9" t="s">
        <v>96</v>
      </c>
      <c r="W2" s="216" t="s">
        <v>556</v>
      </c>
      <c r="X2" s="159" t="s">
        <v>555</v>
      </c>
      <c r="Y2" s="157"/>
    </row>
  </sheetData>
  <dataValidations count="8">
    <dataValidation type="whole" allowBlank="1" showInputMessage="1" showErrorMessage="1" sqref="I1:I2" xr:uid="{00000000-0002-0000-0A00-000000000000}">
      <formula1>0</formula1>
      <formula2>1</formula2>
    </dataValidation>
    <dataValidation type="date" operator="greaterThan" allowBlank="1" showInputMessage="1" showErrorMessage="1" sqref="R1:R2 T1:U2 B1:B2" xr:uid="{00000000-0002-0000-0A00-000001000000}">
      <formula1>43831</formula1>
    </dataValidation>
    <dataValidation type="list" allowBlank="1" showInputMessage="1" showErrorMessage="1" sqref="C1:C2" xr:uid="{00000000-0002-0000-0A00-000002000000}">
      <formula1>"USBP"</formula1>
    </dataValidation>
    <dataValidation type="list" allowBlank="1" showInputMessage="1" showErrorMessage="1" sqref="S1:S2" xr:uid="{00000000-0002-0000-0A00-000003000000}">
      <formula1>"OPEN, CLOSED"</formula1>
    </dataValidation>
    <dataValidation type="list" allowBlank="1" showInputMessage="1" showErrorMessage="1" sqref="D1:D2" xr:uid="{00000000-0002-0000-0A00-000004000000}">
      <formula1>"OPS East, OPS West, OPS Central, HQ &amp; NCR, FOD"</formula1>
    </dataValidation>
    <dataValidation type="list" allowBlank="1" showInputMessage="1" showErrorMessage="1" sqref="Q1:Q2" xr:uid="{00000000-0002-0000-0A00-000005000000}">
      <formula1>"POSITIVE, NEGATIVE, PENDING, N/A"</formula1>
    </dataValidation>
    <dataValidation type="list" allowBlank="1" showInputMessage="1" showErrorMessage="1" sqref="P1:P2" xr:uid="{00000000-0002-0000-0A00-000006000000}">
      <formula1>"YES, NO, PENDING"</formula1>
    </dataValidation>
    <dataValidation type="list" allowBlank="1" showInputMessage="1" showErrorMessage="1" sqref="J1:M2 O1:O2" xr:uid="{00000000-0002-0000-0A00-000007000000}">
      <formula1>"YES,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8000000}">
          <x14:formula1>
            <xm:f>Sheet1!$C$7:$C$25</xm:f>
          </x14:formula1>
          <xm:sqref>V1:V2</xm:sqref>
        </x14:dataValidation>
        <x14:dataValidation type="list" allowBlank="1" showInputMessage="1" showErrorMessage="1" xr:uid="{00000000-0002-0000-0A00-000009000000}">
          <x14:formula1>
            <xm:f>Official_Sector_Station_Codes!$D$2:$D$169</xm:f>
          </x14:formula1>
          <xm:sqref>F1:F2</xm:sqref>
        </x14:dataValidation>
        <x14:dataValidation type="list" allowBlank="1" showInputMessage="1" showErrorMessage="1" xr:uid="{00000000-0002-0000-0A00-00000A000000}">
          <x14:formula1>
            <xm:f>Official_Sector_Station_Codes!$D$141:$D$169</xm:f>
          </x14:formula1>
          <xm:sqref>E1:E2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92"/>
  <sheetViews>
    <sheetView topLeftCell="A3" workbookViewId="0">
      <selection activeCell="C27" sqref="C27"/>
    </sheetView>
  </sheetViews>
  <sheetFormatPr baseColWidth="10" defaultColWidth="9.1640625" defaultRowHeight="15" x14ac:dyDescent="0.2"/>
  <cols>
    <col min="1" max="1" width="17" style="27" bestFit="1" customWidth="1"/>
    <col min="2" max="2" width="29.33203125" style="27" customWidth="1"/>
    <col min="3" max="3" width="45.5" style="27" bestFit="1" customWidth="1"/>
    <col min="4" max="4" width="13.1640625" style="27" bestFit="1" customWidth="1"/>
    <col min="5" max="5" width="13.83203125" style="27" bestFit="1" customWidth="1"/>
    <col min="6" max="6" width="27.33203125" style="27" bestFit="1" customWidth="1"/>
    <col min="7" max="7" width="19.5" style="27" bestFit="1" customWidth="1"/>
    <col min="8" max="8" width="16" style="27" bestFit="1" customWidth="1"/>
    <col min="9" max="9" width="23.5" style="27" bestFit="1" customWidth="1"/>
    <col min="10" max="10" width="23.83203125" style="27" bestFit="1" customWidth="1"/>
    <col min="11" max="11" width="24.83203125" style="27" hidden="1" customWidth="1"/>
    <col min="12" max="12" width="21.5" style="27" bestFit="1" customWidth="1"/>
    <col min="13" max="13" width="11.33203125" style="28" bestFit="1" customWidth="1"/>
    <col min="14" max="14" width="16.6640625" style="27" bestFit="1" customWidth="1"/>
    <col min="15" max="15" width="14.1640625" style="27" bestFit="1" customWidth="1"/>
    <col min="16" max="16" width="20" style="27" bestFit="1" customWidth="1"/>
    <col min="17" max="17" width="198" style="32" customWidth="1"/>
    <col min="18" max="18" width="19.5" style="27" bestFit="1" customWidth="1"/>
    <col min="19" max="19" width="33" style="32" bestFit="1" customWidth="1"/>
    <col min="20" max="16384" width="9.1640625" style="27"/>
  </cols>
  <sheetData>
    <row r="1" spans="1:19" s="184" customFormat="1" ht="34" x14ac:dyDescent="0.2">
      <c r="A1" s="182" t="s">
        <v>46</v>
      </c>
      <c r="B1" s="182" t="s">
        <v>47</v>
      </c>
      <c r="C1" s="182" t="s">
        <v>51</v>
      </c>
      <c r="D1" s="182" t="s">
        <v>4</v>
      </c>
      <c r="E1" s="182" t="s">
        <v>49</v>
      </c>
      <c r="F1" s="183" t="s">
        <v>1129</v>
      </c>
      <c r="G1" s="182" t="s">
        <v>1080</v>
      </c>
      <c r="H1" s="182" t="s">
        <v>55</v>
      </c>
      <c r="I1" s="183" t="s">
        <v>56</v>
      </c>
      <c r="J1" s="183" t="s">
        <v>57</v>
      </c>
      <c r="K1" s="183" t="s">
        <v>58</v>
      </c>
      <c r="L1" s="183" t="s">
        <v>1081</v>
      </c>
      <c r="M1" s="183" t="s">
        <v>1082</v>
      </c>
      <c r="N1" s="183" t="s">
        <v>1083</v>
      </c>
      <c r="O1" s="183" t="s">
        <v>1084</v>
      </c>
      <c r="P1" s="183" t="s">
        <v>1085</v>
      </c>
      <c r="Q1" s="183" t="s">
        <v>68</v>
      </c>
      <c r="R1" s="182" t="s">
        <v>69</v>
      </c>
      <c r="S1" s="183" t="s">
        <v>70</v>
      </c>
    </row>
    <row r="2" spans="1:19" s="28" customFormat="1" ht="48" x14ac:dyDescent="0.2">
      <c r="A2" s="29">
        <v>1</v>
      </c>
      <c r="B2" s="30">
        <v>43956</v>
      </c>
      <c r="C2" s="29" t="s">
        <v>89</v>
      </c>
      <c r="D2" s="29" t="s">
        <v>36</v>
      </c>
      <c r="E2" s="29" t="s">
        <v>1130</v>
      </c>
      <c r="F2" s="29">
        <v>1</v>
      </c>
      <c r="G2" s="28" t="s">
        <v>74</v>
      </c>
      <c r="H2" s="28" t="s">
        <v>74</v>
      </c>
      <c r="I2" s="28" t="s">
        <v>73</v>
      </c>
      <c r="J2" s="28" t="s">
        <v>74</v>
      </c>
      <c r="K2" s="29"/>
      <c r="L2" s="29">
        <v>0</v>
      </c>
      <c r="M2" s="29" t="s">
        <v>73</v>
      </c>
      <c r="N2" s="29"/>
      <c r="O2" s="29" t="s">
        <v>76</v>
      </c>
      <c r="P2" s="29" t="s">
        <v>75</v>
      </c>
      <c r="Q2" s="300" t="s">
        <v>1131</v>
      </c>
      <c r="R2" s="29"/>
      <c r="S2" s="176"/>
    </row>
    <row r="3" spans="1:19" ht="16" x14ac:dyDescent="0.2">
      <c r="A3" s="29"/>
      <c r="B3" s="30">
        <v>43962</v>
      </c>
      <c r="C3" s="29" t="s">
        <v>72</v>
      </c>
      <c r="D3" s="29" t="s">
        <v>20</v>
      </c>
      <c r="E3" s="29" t="s">
        <v>134</v>
      </c>
      <c r="F3" s="29">
        <v>1</v>
      </c>
      <c r="G3" s="29" t="s">
        <v>74</v>
      </c>
      <c r="H3" s="29" t="s">
        <v>74</v>
      </c>
      <c r="I3" s="29" t="s">
        <v>73</v>
      </c>
      <c r="J3" s="29" t="s">
        <v>74</v>
      </c>
      <c r="K3" s="29"/>
      <c r="L3" s="29">
        <v>0</v>
      </c>
      <c r="M3" s="29" t="s">
        <v>73</v>
      </c>
      <c r="N3" s="29"/>
      <c r="O3" s="29" t="s">
        <v>120</v>
      </c>
      <c r="P3" s="29" t="s">
        <v>75</v>
      </c>
      <c r="Q3" s="311" t="s">
        <v>1132</v>
      </c>
      <c r="R3" s="152"/>
      <c r="S3" s="34"/>
    </row>
    <row r="4" spans="1:19" s="3" customFormat="1" ht="51" x14ac:dyDescent="0.2">
      <c r="A4" s="20"/>
      <c r="B4" s="30">
        <v>43962</v>
      </c>
      <c r="C4" s="30" t="s">
        <v>89</v>
      </c>
      <c r="D4" s="29" t="s">
        <v>35</v>
      </c>
      <c r="E4" s="29" t="s">
        <v>1133</v>
      </c>
      <c r="F4" s="29">
        <v>1</v>
      </c>
      <c r="G4" s="14" t="s">
        <v>74</v>
      </c>
      <c r="H4" s="14" t="s">
        <v>74</v>
      </c>
      <c r="I4" s="14" t="s">
        <v>73</v>
      </c>
      <c r="J4" s="14" t="s">
        <v>74</v>
      </c>
      <c r="K4" s="14"/>
      <c r="L4" s="2">
        <v>0</v>
      </c>
      <c r="M4" s="14" t="s">
        <v>73</v>
      </c>
      <c r="N4" s="14"/>
      <c r="O4" s="29" t="s">
        <v>76</v>
      </c>
      <c r="P4" s="2" t="s">
        <v>75</v>
      </c>
      <c r="Q4" s="213" t="s">
        <v>1134</v>
      </c>
      <c r="R4" s="31"/>
      <c r="S4" s="24"/>
    </row>
    <row r="5" spans="1:19" s="3" customFormat="1" x14ac:dyDescent="0.2">
      <c r="A5" s="11"/>
      <c r="B5" s="13"/>
      <c r="C5" s="2"/>
      <c r="D5" s="11"/>
      <c r="E5" s="11"/>
      <c r="F5" s="11"/>
      <c r="G5" s="11"/>
      <c r="H5" s="11"/>
      <c r="I5" s="11"/>
      <c r="J5" s="11"/>
      <c r="K5" s="11"/>
      <c r="L5" s="9"/>
      <c r="M5" s="11"/>
      <c r="N5" s="9"/>
      <c r="O5" s="9"/>
      <c r="P5" s="2"/>
      <c r="Q5" s="26"/>
      <c r="R5" s="11"/>
      <c r="S5" s="26"/>
    </row>
    <row r="6" spans="1:19" s="130" customFormat="1" ht="21" x14ac:dyDescent="0.25">
      <c r="F6" s="130">
        <f>SUM(F2:F5)</f>
        <v>3</v>
      </c>
      <c r="L6" s="130">
        <f>SUM(L2:L5)</f>
        <v>0</v>
      </c>
      <c r="Q6" s="131"/>
      <c r="S6" s="131"/>
    </row>
    <row r="8" spans="1:19" x14ac:dyDescent="0.2">
      <c r="D8" s="28"/>
    </row>
    <row r="9" spans="1:19" x14ac:dyDescent="0.2">
      <c r="L9" s="28"/>
      <c r="M9" s="27"/>
      <c r="P9" s="32"/>
      <c r="Q9" s="27"/>
      <c r="R9" s="32"/>
      <c r="S9" s="27"/>
    </row>
    <row r="10" spans="1:19" x14ac:dyDescent="0.2">
      <c r="L10" s="28"/>
      <c r="M10" s="27"/>
      <c r="P10" s="32"/>
      <c r="Q10" s="27"/>
      <c r="R10" s="32"/>
      <c r="S10" s="27"/>
    </row>
    <row r="11" spans="1:19" x14ac:dyDescent="0.2">
      <c r="L11" s="28"/>
      <c r="M11" s="27"/>
      <c r="P11" s="32"/>
      <c r="Q11" s="27"/>
      <c r="R11" s="32"/>
      <c r="S11" s="27"/>
    </row>
    <row r="12" spans="1:19" x14ac:dyDescent="0.2">
      <c r="L12" s="28"/>
      <c r="M12" s="27"/>
      <c r="P12" s="32"/>
      <c r="Q12" s="27"/>
      <c r="R12" s="32"/>
      <c r="S12" s="27"/>
    </row>
    <row r="13" spans="1:19" x14ac:dyDescent="0.2">
      <c r="L13" s="28"/>
      <c r="M13" s="27"/>
      <c r="P13" s="32"/>
      <c r="Q13" s="27"/>
      <c r="R13" s="32"/>
      <c r="S13" s="27"/>
    </row>
    <row r="14" spans="1:19" x14ac:dyDescent="0.2">
      <c r="L14" s="28"/>
      <c r="M14" s="27"/>
      <c r="P14" s="32"/>
      <c r="Q14" s="27"/>
      <c r="R14" s="32"/>
      <c r="S14" s="27"/>
    </row>
    <row r="15" spans="1:19" ht="24" x14ac:dyDescent="0.3">
      <c r="B15" s="297" t="s">
        <v>1135</v>
      </c>
      <c r="L15" s="28"/>
      <c r="M15" s="27"/>
      <c r="P15" s="32"/>
      <c r="Q15" s="27"/>
      <c r="R15" s="32"/>
      <c r="S15" s="27"/>
    </row>
    <row r="16" spans="1:19" ht="21" x14ac:dyDescent="0.25">
      <c r="B16" s="298" t="s">
        <v>1105</v>
      </c>
      <c r="C16" s="312">
        <v>52</v>
      </c>
    </row>
    <row r="17" spans="2:3" ht="19" x14ac:dyDescent="0.25">
      <c r="B17" s="296" t="s">
        <v>1106</v>
      </c>
      <c r="C17" s="312">
        <v>1</v>
      </c>
    </row>
    <row r="18" spans="2:3" ht="19" x14ac:dyDescent="0.25">
      <c r="B18" s="296" t="s">
        <v>1107</v>
      </c>
      <c r="C18" s="312">
        <v>0</v>
      </c>
    </row>
    <row r="19" spans="2:3" ht="19" x14ac:dyDescent="0.25">
      <c r="B19" s="296" t="s">
        <v>56</v>
      </c>
      <c r="C19" s="312">
        <v>1</v>
      </c>
    </row>
    <row r="20" spans="2:3" ht="19" x14ac:dyDescent="0.25">
      <c r="B20" s="296" t="s">
        <v>1108</v>
      </c>
      <c r="C20" s="312">
        <v>0</v>
      </c>
    </row>
    <row r="21" spans="2:3" ht="19" x14ac:dyDescent="0.25">
      <c r="B21" s="296" t="s">
        <v>1109</v>
      </c>
      <c r="C21" s="312">
        <v>16</v>
      </c>
    </row>
    <row r="22" spans="2:3" ht="19" x14ac:dyDescent="0.25">
      <c r="B22" s="296" t="s">
        <v>1110</v>
      </c>
      <c r="C22" s="312">
        <v>0</v>
      </c>
    </row>
    <row r="56" spans="1:19" s="49" customFormat="1" ht="16" x14ac:dyDescent="0.2">
      <c r="A56" s="44">
        <v>1</v>
      </c>
      <c r="B56" s="27"/>
      <c r="C56" s="27"/>
      <c r="D56" s="133" t="s">
        <v>28</v>
      </c>
      <c r="E56" s="133" t="s">
        <v>119</v>
      </c>
      <c r="F56" s="133">
        <v>2</v>
      </c>
      <c r="G56" s="134" t="s">
        <v>74</v>
      </c>
      <c r="H56" s="134" t="s">
        <v>74</v>
      </c>
      <c r="I56" s="134" t="s">
        <v>73</v>
      </c>
      <c r="J56" s="134" t="s">
        <v>74</v>
      </c>
      <c r="K56" s="134" t="s">
        <v>280</v>
      </c>
      <c r="L56" s="44">
        <v>2</v>
      </c>
      <c r="M56" s="134" t="s">
        <v>73</v>
      </c>
      <c r="N56" s="135">
        <v>43916</v>
      </c>
      <c r="O56" s="43" t="s">
        <v>120</v>
      </c>
      <c r="P56" s="44" t="s">
        <v>75</v>
      </c>
      <c r="Q56" s="42" t="s">
        <v>1136</v>
      </c>
      <c r="R56" s="136"/>
      <c r="S56" s="153"/>
    </row>
    <row r="57" spans="1:19" s="49" customFormat="1" ht="32" x14ac:dyDescent="0.2">
      <c r="A57" s="44">
        <f>A56+1</f>
        <v>2</v>
      </c>
      <c r="B57" s="27"/>
      <c r="C57" s="27"/>
      <c r="D57" s="133" t="s">
        <v>33</v>
      </c>
      <c r="E57" s="133" t="s">
        <v>251</v>
      </c>
      <c r="F57" s="133">
        <v>1</v>
      </c>
      <c r="G57" s="134" t="s">
        <v>74</v>
      </c>
      <c r="H57" s="154"/>
      <c r="I57" s="134" t="s">
        <v>73</v>
      </c>
      <c r="J57" s="134" t="s">
        <v>74</v>
      </c>
      <c r="K57" s="134" t="s">
        <v>240</v>
      </c>
      <c r="L57" s="44">
        <v>0</v>
      </c>
      <c r="M57" s="134" t="s">
        <v>74</v>
      </c>
      <c r="N57" s="134"/>
      <c r="O57" s="43" t="s">
        <v>76</v>
      </c>
      <c r="P57" s="44"/>
      <c r="Q57" s="42" t="s">
        <v>1137</v>
      </c>
      <c r="R57" s="136"/>
      <c r="S57" s="153"/>
    </row>
    <row r="58" spans="1:19" s="49" customFormat="1" ht="48" x14ac:dyDescent="0.2">
      <c r="A58" s="44">
        <f t="shared" ref="A58:A74" si="0">A57+1</f>
        <v>3</v>
      </c>
      <c r="B58" s="27"/>
      <c r="C58" s="27"/>
      <c r="D58" s="43" t="s">
        <v>33</v>
      </c>
      <c r="E58" s="43" t="s">
        <v>251</v>
      </c>
      <c r="F58" s="43">
        <v>1</v>
      </c>
      <c r="G58" s="43" t="s">
        <v>74</v>
      </c>
      <c r="H58" s="154"/>
      <c r="I58" s="43" t="s">
        <v>73</v>
      </c>
      <c r="J58" s="43" t="s">
        <v>74</v>
      </c>
      <c r="K58" s="43" t="s">
        <v>240</v>
      </c>
      <c r="L58" s="43">
        <v>1</v>
      </c>
      <c r="M58" s="43" t="s">
        <v>73</v>
      </c>
      <c r="N58" s="67">
        <v>43909</v>
      </c>
      <c r="O58" s="43" t="s">
        <v>76</v>
      </c>
      <c r="P58" s="44" t="s">
        <v>75</v>
      </c>
      <c r="Q58" s="42" t="s">
        <v>1138</v>
      </c>
      <c r="R58" s="53" t="s">
        <v>309</v>
      </c>
      <c r="S58" s="53" t="s">
        <v>188</v>
      </c>
    </row>
    <row r="59" spans="1:19" s="49" customFormat="1" ht="32" x14ac:dyDescent="0.2">
      <c r="A59" s="44">
        <f t="shared" si="0"/>
        <v>4</v>
      </c>
      <c r="B59" s="27"/>
      <c r="C59" s="27"/>
      <c r="D59" s="133" t="s">
        <v>33</v>
      </c>
      <c r="E59" s="133" t="s">
        <v>37</v>
      </c>
      <c r="F59" s="133">
        <v>1</v>
      </c>
      <c r="G59" s="134" t="s">
        <v>74</v>
      </c>
      <c r="H59" s="154"/>
      <c r="I59" s="134" t="s">
        <v>73</v>
      </c>
      <c r="J59" s="134" t="s">
        <v>74</v>
      </c>
      <c r="K59" s="134" t="s">
        <v>243</v>
      </c>
      <c r="L59" s="44">
        <v>0</v>
      </c>
      <c r="M59" s="134" t="s">
        <v>74</v>
      </c>
      <c r="N59" s="134"/>
      <c r="O59" s="43" t="s">
        <v>76</v>
      </c>
      <c r="P59" s="44"/>
      <c r="Q59" s="41" t="s">
        <v>1139</v>
      </c>
      <c r="R59" s="136">
        <v>43910</v>
      </c>
      <c r="S59" s="153"/>
    </row>
    <row r="60" spans="1:19" s="49" customFormat="1" ht="112" x14ac:dyDescent="0.2">
      <c r="A60" s="44">
        <f t="shared" si="0"/>
        <v>5</v>
      </c>
      <c r="B60" s="27"/>
      <c r="C60" s="27"/>
      <c r="D60" s="44" t="s">
        <v>20</v>
      </c>
      <c r="E60" s="44" t="s">
        <v>134</v>
      </c>
      <c r="F60" s="44">
        <v>16</v>
      </c>
      <c r="G60" s="44" t="s">
        <v>74</v>
      </c>
      <c r="H60" s="154"/>
      <c r="I60" s="44" t="s">
        <v>73</v>
      </c>
      <c r="J60" s="44"/>
      <c r="K60" s="44" t="s">
        <v>197</v>
      </c>
      <c r="L60" s="44">
        <v>2</v>
      </c>
      <c r="M60" s="44" t="s">
        <v>73</v>
      </c>
      <c r="N60" s="56">
        <v>43908</v>
      </c>
      <c r="O60" s="43" t="s">
        <v>76</v>
      </c>
      <c r="P60" s="44" t="s">
        <v>75</v>
      </c>
      <c r="Q60" s="41" t="s">
        <v>1140</v>
      </c>
      <c r="R60" s="56">
        <v>43905</v>
      </c>
      <c r="S60" s="57" t="s">
        <v>188</v>
      </c>
    </row>
    <row r="61" spans="1:19" s="49" customFormat="1" ht="16" x14ac:dyDescent="0.2">
      <c r="A61" s="44">
        <f t="shared" si="0"/>
        <v>6</v>
      </c>
      <c r="B61" s="27"/>
      <c r="C61" s="27"/>
      <c r="D61" s="133" t="s">
        <v>28</v>
      </c>
      <c r="E61" s="133" t="s">
        <v>1141</v>
      </c>
      <c r="F61" s="133">
        <v>1</v>
      </c>
      <c r="G61" s="134" t="s">
        <v>74</v>
      </c>
      <c r="H61" s="134" t="s">
        <v>74</v>
      </c>
      <c r="I61" s="134" t="s">
        <v>73</v>
      </c>
      <c r="J61" s="134" t="s">
        <v>74</v>
      </c>
      <c r="K61" s="134" t="s">
        <v>280</v>
      </c>
      <c r="L61" s="44">
        <v>1</v>
      </c>
      <c r="M61" s="134" t="s">
        <v>73</v>
      </c>
      <c r="N61" s="134"/>
      <c r="O61" s="43" t="s">
        <v>76</v>
      </c>
      <c r="P61" s="43" t="s">
        <v>75</v>
      </c>
      <c r="Q61" s="42" t="s">
        <v>1142</v>
      </c>
      <c r="R61" s="136"/>
      <c r="S61" s="153"/>
    </row>
    <row r="62" spans="1:19" s="3" customFormat="1" ht="16" x14ac:dyDescent="0.2">
      <c r="A62" s="44">
        <f t="shared" si="0"/>
        <v>7</v>
      </c>
      <c r="B62" s="27"/>
      <c r="C62" s="27"/>
      <c r="D62" s="29" t="s">
        <v>28</v>
      </c>
      <c r="E62" s="29" t="s">
        <v>119</v>
      </c>
      <c r="F62" s="29">
        <v>1</v>
      </c>
      <c r="G62" s="14" t="s">
        <v>74</v>
      </c>
      <c r="H62" s="14" t="s">
        <v>74</v>
      </c>
      <c r="I62" s="14" t="s">
        <v>73</v>
      </c>
      <c r="J62" s="14" t="s">
        <v>74</v>
      </c>
      <c r="K62" s="14" t="s">
        <v>619</v>
      </c>
      <c r="L62" s="2">
        <v>1</v>
      </c>
      <c r="M62" s="14" t="s">
        <v>73</v>
      </c>
      <c r="N62" s="72">
        <v>43919</v>
      </c>
      <c r="O62" s="11" t="s">
        <v>76</v>
      </c>
      <c r="P62" s="2" t="s">
        <v>75</v>
      </c>
      <c r="Q62" s="33" t="s">
        <v>1143</v>
      </c>
      <c r="R62" s="31"/>
      <c r="S62" s="24"/>
    </row>
    <row r="63" spans="1:19" s="3" customFormat="1" ht="16" x14ac:dyDescent="0.2">
      <c r="A63" s="44">
        <f t="shared" si="0"/>
        <v>8</v>
      </c>
      <c r="B63" s="132">
        <v>43916</v>
      </c>
      <c r="C63" s="132" t="s">
        <v>86</v>
      </c>
      <c r="D63" s="29" t="s">
        <v>28</v>
      </c>
      <c r="E63" s="29" t="s">
        <v>119</v>
      </c>
      <c r="F63" s="29">
        <v>1</v>
      </c>
      <c r="G63" s="14" t="s">
        <v>74</v>
      </c>
      <c r="H63" s="14" t="s">
        <v>74</v>
      </c>
      <c r="I63" s="14" t="s">
        <v>73</v>
      </c>
      <c r="J63" s="14" t="s">
        <v>74</v>
      </c>
      <c r="K63" s="14" t="s">
        <v>280</v>
      </c>
      <c r="L63" s="2">
        <v>1</v>
      </c>
      <c r="M63" s="14" t="s">
        <v>73</v>
      </c>
      <c r="N63" s="14"/>
      <c r="O63" s="11" t="s">
        <v>120</v>
      </c>
      <c r="P63" s="11" t="s">
        <v>75</v>
      </c>
      <c r="Q63" s="42" t="s">
        <v>1144</v>
      </c>
      <c r="R63" s="31"/>
      <c r="S63" s="24"/>
    </row>
    <row r="64" spans="1:19" s="3" customFormat="1" ht="64" x14ac:dyDescent="0.2">
      <c r="A64" s="44">
        <f t="shared" si="0"/>
        <v>9</v>
      </c>
      <c r="B64" s="132">
        <v>43911</v>
      </c>
      <c r="C64" s="132" t="s">
        <v>89</v>
      </c>
      <c r="D64" s="29" t="s">
        <v>20</v>
      </c>
      <c r="E64" s="29" t="s">
        <v>239</v>
      </c>
      <c r="F64" s="29">
        <v>1</v>
      </c>
      <c r="G64" s="14" t="s">
        <v>74</v>
      </c>
      <c r="H64" s="14" t="s">
        <v>74</v>
      </c>
      <c r="I64" s="14" t="s">
        <v>73</v>
      </c>
      <c r="J64" s="14" t="s">
        <v>74</v>
      </c>
      <c r="K64" s="14" t="s">
        <v>311</v>
      </c>
      <c r="L64" s="2">
        <v>0</v>
      </c>
      <c r="M64" s="14" t="s">
        <v>74</v>
      </c>
      <c r="N64" s="14"/>
      <c r="O64" s="11" t="s">
        <v>120</v>
      </c>
      <c r="P64" s="9"/>
      <c r="Q64" s="42" t="s">
        <v>1145</v>
      </c>
      <c r="R64" s="31">
        <v>43914</v>
      </c>
      <c r="S64" s="24" t="s">
        <v>188</v>
      </c>
    </row>
    <row r="65" spans="1:19" s="3" customFormat="1" ht="16" x14ac:dyDescent="0.2">
      <c r="A65" s="44">
        <f t="shared" si="0"/>
        <v>10</v>
      </c>
      <c r="B65" s="47">
        <v>43911</v>
      </c>
      <c r="C65" s="44" t="s">
        <v>89</v>
      </c>
      <c r="D65" s="2" t="s">
        <v>17</v>
      </c>
      <c r="E65" s="2" t="s">
        <v>1130</v>
      </c>
      <c r="F65" s="2">
        <v>1</v>
      </c>
      <c r="G65" s="2" t="s">
        <v>74</v>
      </c>
      <c r="H65" s="2" t="s">
        <v>74</v>
      </c>
      <c r="I65" s="2" t="s">
        <v>73</v>
      </c>
      <c r="J65" s="2" t="s">
        <v>74</v>
      </c>
      <c r="K65" s="2" t="s">
        <v>243</v>
      </c>
      <c r="L65" s="2">
        <v>1</v>
      </c>
      <c r="M65" s="16" t="s">
        <v>74</v>
      </c>
      <c r="N65" s="16"/>
      <c r="O65" s="11" t="s">
        <v>120</v>
      </c>
      <c r="P65" s="2"/>
      <c r="Q65" s="33" t="s">
        <v>1146</v>
      </c>
      <c r="R65" s="19"/>
      <c r="S65" s="18"/>
    </row>
    <row r="66" spans="1:19" s="3" customFormat="1" ht="16" x14ac:dyDescent="0.2">
      <c r="A66" s="44">
        <f t="shared" si="0"/>
        <v>11</v>
      </c>
      <c r="B66" s="132">
        <v>43911</v>
      </c>
      <c r="C66" s="132" t="s">
        <v>89</v>
      </c>
      <c r="D66" s="35" t="s">
        <v>17</v>
      </c>
      <c r="E66" s="40" t="s">
        <v>1130</v>
      </c>
      <c r="F66" s="35">
        <v>1</v>
      </c>
      <c r="G66" s="35" t="s">
        <v>74</v>
      </c>
      <c r="H66" s="35" t="s">
        <v>74</v>
      </c>
      <c r="I66" s="35" t="s">
        <v>73</v>
      </c>
      <c r="J66" s="35" t="s">
        <v>74</v>
      </c>
      <c r="K66" s="11" t="s">
        <v>243</v>
      </c>
      <c r="L66" s="11">
        <v>1</v>
      </c>
      <c r="M66" s="35" t="s">
        <v>74</v>
      </c>
      <c r="N66" s="11"/>
      <c r="O66" s="11" t="s">
        <v>120</v>
      </c>
      <c r="P66" s="2"/>
      <c r="Q66" s="33" t="s">
        <v>1147</v>
      </c>
      <c r="R66" s="13"/>
      <c r="S66" s="12"/>
    </row>
    <row r="67" spans="1:19" s="3" customFormat="1" ht="16" x14ac:dyDescent="0.2">
      <c r="A67" s="44">
        <f t="shared" si="0"/>
        <v>12</v>
      </c>
      <c r="B67" s="56">
        <v>43907</v>
      </c>
      <c r="C67" s="44" t="s">
        <v>72</v>
      </c>
      <c r="D67" s="35" t="s">
        <v>17</v>
      </c>
      <c r="E67" s="40" t="s">
        <v>1130</v>
      </c>
      <c r="F67" s="35">
        <v>1</v>
      </c>
      <c r="G67" s="35" t="s">
        <v>74</v>
      </c>
      <c r="H67" s="35" t="s">
        <v>74</v>
      </c>
      <c r="I67" s="35" t="s">
        <v>73</v>
      </c>
      <c r="J67" s="35" t="s">
        <v>74</v>
      </c>
      <c r="K67" s="11" t="s">
        <v>243</v>
      </c>
      <c r="L67" s="11">
        <v>1</v>
      </c>
      <c r="M67" s="35" t="s">
        <v>74</v>
      </c>
      <c r="N67" s="11"/>
      <c r="O67" s="11" t="s">
        <v>120</v>
      </c>
      <c r="P67" s="2"/>
      <c r="Q67" s="33" t="s">
        <v>1148</v>
      </c>
      <c r="R67" s="13"/>
      <c r="S67" s="12"/>
    </row>
    <row r="68" spans="1:19" s="3" customFormat="1" ht="16" x14ac:dyDescent="0.2">
      <c r="A68" s="44">
        <f t="shared" si="0"/>
        <v>13</v>
      </c>
      <c r="B68" s="132">
        <v>43916</v>
      </c>
      <c r="C68" s="132" t="s">
        <v>72</v>
      </c>
      <c r="D68" s="35" t="s">
        <v>17</v>
      </c>
      <c r="E68" s="40" t="s">
        <v>1130</v>
      </c>
      <c r="F68" s="35">
        <v>1</v>
      </c>
      <c r="G68" s="35" t="s">
        <v>74</v>
      </c>
      <c r="H68" s="35" t="s">
        <v>74</v>
      </c>
      <c r="I68" s="35" t="s">
        <v>73</v>
      </c>
      <c r="J68" s="35" t="s">
        <v>74</v>
      </c>
      <c r="K68" s="11" t="s">
        <v>243</v>
      </c>
      <c r="L68" s="11">
        <v>1</v>
      </c>
      <c r="M68" s="35" t="s">
        <v>74</v>
      </c>
      <c r="N68" s="11"/>
      <c r="O68" s="11" t="s">
        <v>120</v>
      </c>
      <c r="P68" s="2"/>
      <c r="Q68" s="33" t="s">
        <v>1149</v>
      </c>
      <c r="R68" s="13"/>
      <c r="S68" s="12"/>
    </row>
    <row r="69" spans="1:19" s="3" customFormat="1" ht="16" x14ac:dyDescent="0.2">
      <c r="A69" s="44">
        <f t="shared" si="0"/>
        <v>14</v>
      </c>
      <c r="B69" s="30">
        <v>43919</v>
      </c>
      <c r="C69" s="30" t="s">
        <v>86</v>
      </c>
      <c r="D69" s="2" t="s">
        <v>20</v>
      </c>
      <c r="E69" s="2" t="s">
        <v>1150</v>
      </c>
      <c r="F69" s="2">
        <v>1</v>
      </c>
      <c r="G69" s="2" t="s">
        <v>74</v>
      </c>
      <c r="H69" s="2" t="s">
        <v>73</v>
      </c>
      <c r="I69" s="2" t="s">
        <v>73</v>
      </c>
      <c r="J69" s="2" t="s">
        <v>74</v>
      </c>
      <c r="K69" s="2" t="s">
        <v>1151</v>
      </c>
      <c r="L69" s="2">
        <v>0</v>
      </c>
      <c r="M69" s="16" t="s">
        <v>74</v>
      </c>
      <c r="N69" s="16"/>
      <c r="O69" s="16" t="s">
        <v>120</v>
      </c>
      <c r="P69" s="2"/>
      <c r="Q69" s="41" t="s">
        <v>1152</v>
      </c>
      <c r="R69" s="15"/>
      <c r="S69" s="18"/>
    </row>
    <row r="70" spans="1:19" s="3" customFormat="1" ht="32" x14ac:dyDescent="0.2">
      <c r="A70" s="44">
        <f t="shared" si="0"/>
        <v>15</v>
      </c>
      <c r="B70" s="30">
        <v>43916</v>
      </c>
      <c r="C70" s="30" t="s">
        <v>72</v>
      </c>
      <c r="D70" s="2" t="s">
        <v>20</v>
      </c>
      <c r="E70" s="2" t="s">
        <v>229</v>
      </c>
      <c r="F70" s="2">
        <v>1</v>
      </c>
      <c r="G70" s="2" t="s">
        <v>74</v>
      </c>
      <c r="H70" s="2" t="s">
        <v>74</v>
      </c>
      <c r="I70" s="2" t="s">
        <v>73</v>
      </c>
      <c r="J70" s="2" t="s">
        <v>74</v>
      </c>
      <c r="K70" s="2" t="s">
        <v>197</v>
      </c>
      <c r="L70" s="2">
        <v>0</v>
      </c>
      <c r="M70" s="16" t="s">
        <v>74</v>
      </c>
      <c r="N70" s="16"/>
      <c r="O70" s="16" t="s">
        <v>120</v>
      </c>
      <c r="P70" s="2"/>
      <c r="Q70" s="41" t="s">
        <v>1153</v>
      </c>
      <c r="R70" s="16"/>
      <c r="S70" s="18"/>
    </row>
    <row r="71" spans="1:19" s="3" customFormat="1" ht="16" x14ac:dyDescent="0.2">
      <c r="A71" s="44">
        <f t="shared" si="0"/>
        <v>16</v>
      </c>
      <c r="B71" s="30">
        <v>43914</v>
      </c>
      <c r="C71" s="30" t="s">
        <v>72</v>
      </c>
      <c r="D71" s="29" t="s">
        <v>33</v>
      </c>
      <c r="E71" s="29" t="s">
        <v>145</v>
      </c>
      <c r="F71" s="29">
        <v>1</v>
      </c>
      <c r="G71" s="14" t="s">
        <v>74</v>
      </c>
      <c r="H71" s="14" t="s">
        <v>74</v>
      </c>
      <c r="I71" s="14" t="s">
        <v>73</v>
      </c>
      <c r="J71" s="14" t="s">
        <v>74</v>
      </c>
      <c r="K71" s="14" t="s">
        <v>213</v>
      </c>
      <c r="L71" s="2">
        <v>1</v>
      </c>
      <c r="M71" s="14" t="s">
        <v>73</v>
      </c>
      <c r="N71" s="14" t="s">
        <v>978</v>
      </c>
      <c r="O71" s="11" t="s">
        <v>120</v>
      </c>
      <c r="P71" s="2" t="s">
        <v>75</v>
      </c>
      <c r="Q71" s="42" t="s">
        <v>1154</v>
      </c>
      <c r="R71" s="31" t="s">
        <v>356</v>
      </c>
      <c r="S71" s="24" t="s">
        <v>188</v>
      </c>
    </row>
    <row r="72" spans="1:19" s="139" customFormat="1" ht="48" x14ac:dyDescent="0.2">
      <c r="A72" s="44">
        <f t="shared" si="0"/>
        <v>17</v>
      </c>
      <c r="B72" s="1">
        <v>43910</v>
      </c>
      <c r="C72" s="2" t="s">
        <v>72</v>
      </c>
      <c r="D72" s="141" t="s">
        <v>20</v>
      </c>
      <c r="E72" s="141" t="s">
        <v>232</v>
      </c>
      <c r="F72" s="142">
        <v>1</v>
      </c>
      <c r="G72" s="141" t="s">
        <v>74</v>
      </c>
      <c r="H72" s="141" t="s">
        <v>74</v>
      </c>
      <c r="I72" s="142" t="s">
        <v>73</v>
      </c>
      <c r="J72" s="142" t="s">
        <v>74</v>
      </c>
      <c r="K72" s="142"/>
      <c r="L72" s="142">
        <v>1</v>
      </c>
      <c r="M72" s="142" t="s">
        <v>73</v>
      </c>
      <c r="N72" s="142"/>
      <c r="O72" s="142" t="s">
        <v>120</v>
      </c>
      <c r="P72" s="142" t="s">
        <v>75</v>
      </c>
      <c r="Q72" s="42" t="s">
        <v>693</v>
      </c>
      <c r="R72" s="141"/>
      <c r="S72" s="142"/>
    </row>
    <row r="73" spans="1:19" s="139" customFormat="1" ht="48" x14ac:dyDescent="0.2">
      <c r="A73" s="44">
        <f t="shared" si="0"/>
        <v>18</v>
      </c>
      <c r="B73" s="51">
        <v>43910</v>
      </c>
      <c r="C73" s="2" t="s">
        <v>72</v>
      </c>
      <c r="D73" s="141" t="s">
        <v>20</v>
      </c>
      <c r="E73" s="141" t="s">
        <v>232</v>
      </c>
      <c r="F73" s="142">
        <v>1</v>
      </c>
      <c r="G73" s="141" t="s">
        <v>74</v>
      </c>
      <c r="H73" s="141" t="s">
        <v>74</v>
      </c>
      <c r="I73" s="142" t="s">
        <v>73</v>
      </c>
      <c r="J73" s="142" t="s">
        <v>74</v>
      </c>
      <c r="K73" s="142"/>
      <c r="L73" s="142">
        <v>0</v>
      </c>
      <c r="M73" s="142" t="s">
        <v>74</v>
      </c>
      <c r="N73" s="142"/>
      <c r="O73" s="142" t="s">
        <v>120</v>
      </c>
      <c r="P73" s="142"/>
      <c r="Q73" s="42" t="s">
        <v>693</v>
      </c>
      <c r="R73" s="141"/>
      <c r="S73" s="142"/>
    </row>
    <row r="74" spans="1:19" s="139" customFormat="1" ht="48" x14ac:dyDescent="0.2">
      <c r="A74" s="44">
        <f t="shared" si="0"/>
        <v>19</v>
      </c>
      <c r="B74" s="51">
        <v>43910</v>
      </c>
      <c r="C74" s="2" t="s">
        <v>72</v>
      </c>
      <c r="D74" s="141" t="s">
        <v>20</v>
      </c>
      <c r="E74" s="141" t="s">
        <v>232</v>
      </c>
      <c r="F74" s="142">
        <v>1</v>
      </c>
      <c r="G74" s="141" t="s">
        <v>74</v>
      </c>
      <c r="H74" s="141" t="s">
        <v>74</v>
      </c>
      <c r="I74" s="142" t="s">
        <v>73</v>
      </c>
      <c r="J74" s="142" t="s">
        <v>74</v>
      </c>
      <c r="K74" s="142"/>
      <c r="L74" s="142">
        <v>0</v>
      </c>
      <c r="M74" s="142" t="s">
        <v>74</v>
      </c>
      <c r="N74" s="142"/>
      <c r="O74" s="142" t="s">
        <v>120</v>
      </c>
      <c r="P74" s="142"/>
      <c r="Q74" s="42" t="s">
        <v>693</v>
      </c>
      <c r="R74" s="141"/>
      <c r="S74" s="142"/>
    </row>
    <row r="75" spans="1:19" ht="77" x14ac:dyDescent="0.2">
      <c r="A75" s="29">
        <v>3</v>
      </c>
      <c r="B75" s="51">
        <v>43910</v>
      </c>
      <c r="C75" s="2" t="s">
        <v>72</v>
      </c>
      <c r="D75" s="29" t="s">
        <v>20</v>
      </c>
      <c r="E75" s="29" t="s">
        <v>239</v>
      </c>
      <c r="F75" s="29">
        <v>1</v>
      </c>
      <c r="G75" s="29" t="s">
        <v>74</v>
      </c>
      <c r="H75" s="29" t="s">
        <v>74</v>
      </c>
      <c r="I75" s="29" t="s">
        <v>73</v>
      </c>
      <c r="J75" s="29" t="s">
        <v>74</v>
      </c>
      <c r="K75" s="29"/>
      <c r="L75" s="29">
        <v>1</v>
      </c>
      <c r="M75" s="29" t="s">
        <v>73</v>
      </c>
      <c r="N75" s="30">
        <v>43935</v>
      </c>
      <c r="O75" s="29" t="s">
        <v>76</v>
      </c>
      <c r="P75" s="29" t="s">
        <v>75</v>
      </c>
      <c r="Q75" s="42" t="s">
        <v>1155</v>
      </c>
      <c r="R75" s="152"/>
      <c r="S75" s="34"/>
    </row>
    <row r="76" spans="1:19" s="28" customFormat="1" ht="32" x14ac:dyDescent="0.2">
      <c r="A76" s="29">
        <v>1</v>
      </c>
      <c r="B76" s="1">
        <v>43908</v>
      </c>
      <c r="C76" s="2" t="s">
        <v>72</v>
      </c>
      <c r="D76" s="29" t="s">
        <v>20</v>
      </c>
      <c r="E76" s="29" t="s">
        <v>466</v>
      </c>
      <c r="F76" s="29">
        <v>1</v>
      </c>
      <c r="G76" s="29" t="s">
        <v>74</v>
      </c>
      <c r="H76" s="29" t="s">
        <v>74</v>
      </c>
      <c r="I76" s="29" t="s">
        <v>73</v>
      </c>
      <c r="J76" s="29" t="s">
        <v>74</v>
      </c>
      <c r="K76" s="29"/>
      <c r="L76" s="29">
        <v>0</v>
      </c>
      <c r="M76" s="29" t="s">
        <v>74</v>
      </c>
      <c r="N76" s="29"/>
      <c r="O76" s="29" t="s">
        <v>120</v>
      </c>
      <c r="P76" s="29"/>
      <c r="Q76" s="200" t="s">
        <v>1156</v>
      </c>
      <c r="R76" s="29"/>
      <c r="S76" s="176"/>
    </row>
    <row r="77" spans="1:19" s="28" customFormat="1" ht="32" x14ac:dyDescent="0.2">
      <c r="A77" s="29">
        <v>2</v>
      </c>
      <c r="B77" s="1">
        <v>43908</v>
      </c>
      <c r="C77" s="2" t="s">
        <v>72</v>
      </c>
      <c r="D77" s="29" t="s">
        <v>20</v>
      </c>
      <c r="E77" s="29" t="s">
        <v>466</v>
      </c>
      <c r="F77" s="29">
        <v>1</v>
      </c>
      <c r="G77" s="29" t="s">
        <v>74</v>
      </c>
      <c r="H77" s="29" t="s">
        <v>74</v>
      </c>
      <c r="I77" s="29" t="s">
        <v>73</v>
      </c>
      <c r="J77" s="29" t="s">
        <v>74</v>
      </c>
      <c r="K77" s="29"/>
      <c r="L77" s="29">
        <v>0</v>
      </c>
      <c r="M77" s="29" t="s">
        <v>74</v>
      </c>
      <c r="N77" s="29"/>
      <c r="O77" s="29" t="s">
        <v>120</v>
      </c>
      <c r="P77" s="29"/>
      <c r="Q77" s="200" t="s">
        <v>1157</v>
      </c>
      <c r="R77" s="29"/>
      <c r="S77" s="176"/>
    </row>
    <row r="78" spans="1:19" s="28" customFormat="1" ht="34" x14ac:dyDescent="0.2">
      <c r="A78" s="28">
        <v>1</v>
      </c>
      <c r="B78" s="30">
        <v>43913</v>
      </c>
      <c r="C78" s="30" t="s">
        <v>89</v>
      </c>
      <c r="D78" s="28" t="s">
        <v>17</v>
      </c>
      <c r="E78" s="28" t="s">
        <v>1130</v>
      </c>
      <c r="F78" s="28">
        <v>1</v>
      </c>
      <c r="G78" s="28" t="s">
        <v>74</v>
      </c>
      <c r="H78" s="28" t="s">
        <v>74</v>
      </c>
      <c r="I78" s="28" t="s">
        <v>73</v>
      </c>
      <c r="J78" s="28" t="s">
        <v>74</v>
      </c>
      <c r="L78" s="28">
        <v>0</v>
      </c>
      <c r="M78" s="28" t="s">
        <v>74</v>
      </c>
      <c r="O78" s="28" t="s">
        <v>120</v>
      </c>
      <c r="Q78" s="180" t="s">
        <v>812</v>
      </c>
      <c r="S78" s="143"/>
    </row>
    <row r="79" spans="1:19" s="28" customFormat="1" ht="32" x14ac:dyDescent="0.2">
      <c r="A79" s="28">
        <v>1</v>
      </c>
      <c r="B79" s="140">
        <v>43929</v>
      </c>
      <c r="C79" s="141" t="s">
        <v>72</v>
      </c>
      <c r="D79" s="28" t="s">
        <v>34</v>
      </c>
      <c r="E79" s="28" t="s">
        <v>95</v>
      </c>
      <c r="F79" s="28">
        <v>1</v>
      </c>
      <c r="G79" s="28" t="s">
        <v>74</v>
      </c>
      <c r="H79" s="28" t="s">
        <v>74</v>
      </c>
      <c r="I79" s="28" t="s">
        <v>73</v>
      </c>
      <c r="J79" s="28" t="s">
        <v>74</v>
      </c>
      <c r="L79" s="28">
        <v>0</v>
      </c>
      <c r="M79" s="28" t="s">
        <v>73</v>
      </c>
      <c r="N79" s="178">
        <v>43944</v>
      </c>
      <c r="O79" s="28" t="s">
        <v>120</v>
      </c>
      <c r="P79" s="28" t="s">
        <v>75</v>
      </c>
      <c r="Q79" s="179" t="s">
        <v>1158</v>
      </c>
      <c r="S79" s="143"/>
    </row>
    <row r="80" spans="1:19" s="28" customFormat="1" ht="32" x14ac:dyDescent="0.2">
      <c r="A80" s="28">
        <v>2</v>
      </c>
      <c r="B80" s="140">
        <v>43929</v>
      </c>
      <c r="C80" s="141" t="s">
        <v>72</v>
      </c>
      <c r="D80" s="28" t="s">
        <v>34</v>
      </c>
      <c r="E80" s="28" t="s">
        <v>95</v>
      </c>
      <c r="F80" s="28">
        <v>1</v>
      </c>
      <c r="G80" s="28" t="s">
        <v>74</v>
      </c>
      <c r="H80" s="28" t="s">
        <v>74</v>
      </c>
      <c r="I80" s="28" t="s">
        <v>73</v>
      </c>
      <c r="J80" s="28" t="s">
        <v>74</v>
      </c>
      <c r="L80" s="28">
        <v>0</v>
      </c>
      <c r="M80" s="28" t="s">
        <v>73</v>
      </c>
      <c r="N80" s="178">
        <v>43944</v>
      </c>
      <c r="O80" s="28" t="s">
        <v>120</v>
      </c>
      <c r="P80" s="28" t="s">
        <v>75</v>
      </c>
      <c r="Q80" s="185" t="s">
        <v>1159</v>
      </c>
      <c r="S80" s="143"/>
    </row>
    <row r="81" spans="1:19" s="28" customFormat="1" ht="34" x14ac:dyDescent="0.2">
      <c r="A81" s="28">
        <v>2</v>
      </c>
      <c r="B81" s="140">
        <v>43929</v>
      </c>
      <c r="C81" s="141" t="s">
        <v>72</v>
      </c>
      <c r="D81" s="28" t="s">
        <v>35</v>
      </c>
      <c r="E81" s="28" t="s">
        <v>1130</v>
      </c>
      <c r="F81" s="28">
        <v>1</v>
      </c>
      <c r="G81" s="28" t="s">
        <v>74</v>
      </c>
      <c r="H81" s="28" t="s">
        <v>74</v>
      </c>
      <c r="I81" s="28" t="s">
        <v>73</v>
      </c>
      <c r="J81" s="28" t="s">
        <v>74</v>
      </c>
      <c r="L81" s="28">
        <v>1</v>
      </c>
      <c r="M81" s="28" t="s">
        <v>73</v>
      </c>
      <c r="N81" s="178">
        <v>43949</v>
      </c>
      <c r="O81" s="28" t="s">
        <v>76</v>
      </c>
      <c r="P81" s="28" t="s">
        <v>75</v>
      </c>
      <c r="Q81" s="186" t="s">
        <v>1160</v>
      </c>
      <c r="S81" s="143"/>
    </row>
    <row r="82" spans="1:19" s="28" customFormat="1" ht="16" x14ac:dyDescent="0.2">
      <c r="A82" s="28">
        <v>2</v>
      </c>
      <c r="B82" s="30">
        <v>43935</v>
      </c>
      <c r="C82" s="29" t="s">
        <v>72</v>
      </c>
      <c r="D82" s="28" t="s">
        <v>20</v>
      </c>
      <c r="E82" s="28" t="s">
        <v>1130</v>
      </c>
      <c r="F82" s="28">
        <v>1</v>
      </c>
      <c r="G82" s="28" t="s">
        <v>74</v>
      </c>
      <c r="H82" s="28" t="s">
        <v>74</v>
      </c>
      <c r="I82" s="28" t="s">
        <v>73</v>
      </c>
      <c r="J82" s="28" t="s">
        <v>74</v>
      </c>
      <c r="L82" s="28">
        <v>0</v>
      </c>
      <c r="M82" s="28" t="s">
        <v>73</v>
      </c>
      <c r="N82" s="178">
        <v>43956</v>
      </c>
      <c r="O82" s="28" t="s">
        <v>76</v>
      </c>
      <c r="P82" s="28" t="s">
        <v>75</v>
      </c>
      <c r="Q82" s="200" t="s">
        <v>1161</v>
      </c>
      <c r="S82" s="143"/>
    </row>
    <row r="83" spans="1:19" s="28" customFormat="1" ht="16" x14ac:dyDescent="0.2">
      <c r="B83" s="30">
        <v>43935</v>
      </c>
      <c r="C83" s="29" t="s">
        <v>72</v>
      </c>
      <c r="D83" s="28" t="s">
        <v>34</v>
      </c>
      <c r="E83" s="28" t="s">
        <v>206</v>
      </c>
      <c r="F83" s="28">
        <v>4</v>
      </c>
      <c r="G83" s="28" t="s">
        <v>74</v>
      </c>
      <c r="H83" s="28" t="s">
        <v>74</v>
      </c>
      <c r="I83" s="28" t="s">
        <v>73</v>
      </c>
      <c r="J83" s="28" t="s">
        <v>74</v>
      </c>
      <c r="L83" s="28">
        <v>0</v>
      </c>
      <c r="M83" s="28" t="s">
        <v>74</v>
      </c>
      <c r="Q83" s="179" t="s">
        <v>1162</v>
      </c>
      <c r="S83" s="143"/>
    </row>
    <row r="84" spans="1:19" ht="32" x14ac:dyDescent="0.2">
      <c r="A84" s="152">
        <v>3</v>
      </c>
      <c r="B84" s="30">
        <v>43935</v>
      </c>
      <c r="C84" s="29" t="s">
        <v>72</v>
      </c>
      <c r="D84" s="152" t="s">
        <v>36</v>
      </c>
      <c r="E84" s="152" t="s">
        <v>1130</v>
      </c>
      <c r="F84" s="152">
        <v>1</v>
      </c>
      <c r="G84" s="28" t="s">
        <v>74</v>
      </c>
      <c r="H84" s="28" t="s">
        <v>74</v>
      </c>
      <c r="I84" s="28" t="s">
        <v>73</v>
      </c>
      <c r="J84" s="28" t="s">
        <v>74</v>
      </c>
      <c r="K84" s="152"/>
      <c r="L84" s="152">
        <v>0</v>
      </c>
      <c r="M84" s="29" t="s">
        <v>74</v>
      </c>
      <c r="N84" s="152"/>
      <c r="O84" s="152" t="s">
        <v>76</v>
      </c>
      <c r="P84" s="152"/>
      <c r="Q84" s="279" t="s">
        <v>1163</v>
      </c>
      <c r="R84" s="152"/>
      <c r="S84" s="34"/>
    </row>
    <row r="85" spans="1:19" s="28" customFormat="1" ht="17" x14ac:dyDescent="0.2">
      <c r="A85" s="28">
        <v>1</v>
      </c>
      <c r="B85" s="178">
        <v>43937</v>
      </c>
      <c r="C85" s="28" t="s">
        <v>72</v>
      </c>
      <c r="D85" s="28" t="s">
        <v>35</v>
      </c>
      <c r="E85" s="28" t="s">
        <v>1130</v>
      </c>
      <c r="F85" s="28">
        <v>1</v>
      </c>
      <c r="G85" s="28" t="s">
        <v>74</v>
      </c>
      <c r="H85" s="28" t="s">
        <v>74</v>
      </c>
      <c r="I85" s="28" t="s">
        <v>73</v>
      </c>
      <c r="J85" s="28" t="s">
        <v>74</v>
      </c>
      <c r="L85" s="28">
        <v>1</v>
      </c>
      <c r="M85" s="28" t="s">
        <v>73</v>
      </c>
      <c r="N85" s="178">
        <v>43948</v>
      </c>
      <c r="O85" s="28" t="s">
        <v>76</v>
      </c>
      <c r="P85" s="28" t="s">
        <v>75</v>
      </c>
      <c r="Q85" s="186" t="s">
        <v>1164</v>
      </c>
      <c r="S85" s="143"/>
    </row>
    <row r="86" spans="1:19" x14ac:dyDescent="0.2">
      <c r="B86" s="178">
        <v>43944</v>
      </c>
      <c r="C86" s="28" t="s">
        <v>89</v>
      </c>
      <c r="F86" s="27">
        <f>SUM(F56:F85)</f>
        <v>49</v>
      </c>
    </row>
    <row r="87" spans="1:19" x14ac:dyDescent="0.2">
      <c r="B87" s="178">
        <v>43944</v>
      </c>
      <c r="C87" s="28" t="s">
        <v>89</v>
      </c>
    </row>
    <row r="88" spans="1:19" x14ac:dyDescent="0.2">
      <c r="B88" s="178">
        <v>43949</v>
      </c>
      <c r="C88" s="28" t="s">
        <v>89</v>
      </c>
    </row>
    <row r="89" spans="1:19" x14ac:dyDescent="0.2">
      <c r="B89" s="178">
        <v>43955</v>
      </c>
      <c r="C89" s="28" t="s">
        <v>72</v>
      </c>
    </row>
    <row r="90" spans="1:19" x14ac:dyDescent="0.2">
      <c r="B90" s="178">
        <v>43957</v>
      </c>
      <c r="C90" s="28" t="s">
        <v>89</v>
      </c>
    </row>
    <row r="91" spans="1:19" x14ac:dyDescent="0.2">
      <c r="B91" s="190">
        <v>43956</v>
      </c>
      <c r="C91" s="152" t="s">
        <v>1165</v>
      </c>
    </row>
    <row r="92" spans="1:19" x14ac:dyDescent="0.2">
      <c r="B92" s="178">
        <v>43948</v>
      </c>
      <c r="C92" s="28" t="s">
        <v>89</v>
      </c>
    </row>
  </sheetData>
  <dataValidations count="4">
    <dataValidation type="list" allowBlank="1" showInputMessage="1" showErrorMessage="1" sqref="M66:M68 G56:J71 G4:J5" xr:uid="{00000000-0002-0000-0B00-000000000000}">
      <formula1>"YES, NO"</formula1>
    </dataValidation>
    <dataValidation type="list" allowBlank="1" showInputMessage="1" showErrorMessage="1" sqref="M56 M59:N59 M60:M65 M69:M71 M4:M5" xr:uid="{00000000-0002-0000-0B00-000001000000}">
      <formula1>"YES, NO, PENDING"</formula1>
    </dataValidation>
    <dataValidation type="list" allowBlank="1" showInputMessage="1" showErrorMessage="1" sqref="P56:P60 P62 P65:P71 P4:P5" xr:uid="{00000000-0002-0000-0B00-000002000000}">
      <formula1>"POSITIVE, NEGATIVE, PENDING, N/A"</formula1>
    </dataValidation>
    <dataValidation type="list" allowBlank="1" showInputMessage="1" showErrorMessage="1" sqref="C89:C361 C4:C15 C23:C87" xr:uid="{00000000-0002-0000-0B00-000003000000}">
      <formula1>"OPS East, OPS West, OPS Central, HQ &amp; NCR"</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24"/>
  <sheetViews>
    <sheetView topLeftCell="D3" workbookViewId="0">
      <selection activeCell="P4" sqref="P4"/>
    </sheetView>
  </sheetViews>
  <sheetFormatPr baseColWidth="10" defaultColWidth="8.83203125" defaultRowHeight="15" x14ac:dyDescent="0.2"/>
  <cols>
    <col min="1" max="1" width="13.83203125" customWidth="1"/>
    <col min="2" max="2" width="12.5" customWidth="1"/>
    <col min="3" max="3" width="32" customWidth="1"/>
    <col min="4" max="4" width="39.83203125" customWidth="1"/>
    <col min="5" max="5" width="11.83203125" customWidth="1"/>
    <col min="6" max="6" width="13.1640625" customWidth="1"/>
    <col min="7" max="7" width="16.1640625" customWidth="1"/>
    <col min="8" max="9" width="0" hidden="1" customWidth="1"/>
    <col min="10" max="10" width="16.1640625" customWidth="1"/>
    <col min="11" max="12" width="0" hidden="1" customWidth="1"/>
    <col min="13" max="13" width="19.5" customWidth="1"/>
    <col min="15" max="15" width="12.83203125" customWidth="1"/>
    <col min="17" max="17" width="12.5" customWidth="1"/>
    <col min="18" max="18" width="62.5" customWidth="1"/>
    <col min="19" max="19" width="0" hidden="1" customWidth="1"/>
    <col min="20" max="20" width="63.83203125" hidden="1" customWidth="1"/>
  </cols>
  <sheetData>
    <row r="1" spans="1:22" s="7" customFormat="1" ht="85" x14ac:dyDescent="0.2">
      <c r="A1" s="4" t="s">
        <v>46</v>
      </c>
      <c r="B1" s="5" t="s">
        <v>47</v>
      </c>
      <c r="C1" s="5" t="s">
        <v>51</v>
      </c>
      <c r="D1" s="5" t="s">
        <v>4</v>
      </c>
      <c r="E1" s="5" t="s">
        <v>49</v>
      </c>
      <c r="F1" s="5" t="s">
        <v>1078</v>
      </c>
      <c r="G1" s="8" t="s">
        <v>1079</v>
      </c>
      <c r="H1" s="5" t="s">
        <v>1080</v>
      </c>
      <c r="I1" s="5" t="s">
        <v>55</v>
      </c>
      <c r="J1" s="8" t="s">
        <v>56</v>
      </c>
      <c r="K1" s="8" t="s">
        <v>57</v>
      </c>
      <c r="L1" s="8" t="s">
        <v>58</v>
      </c>
      <c r="M1" s="8" t="s">
        <v>1081</v>
      </c>
      <c r="N1" s="8" t="s">
        <v>1082</v>
      </c>
      <c r="O1" s="8" t="s">
        <v>1083</v>
      </c>
      <c r="P1" s="8" t="s">
        <v>1084</v>
      </c>
      <c r="Q1" s="8" t="s">
        <v>1085</v>
      </c>
      <c r="R1" s="175" t="s">
        <v>68</v>
      </c>
      <c r="S1" s="4" t="s">
        <v>69</v>
      </c>
      <c r="T1" s="23" t="s">
        <v>70</v>
      </c>
    </row>
    <row r="2" spans="1:22" ht="64" x14ac:dyDescent="0.2">
      <c r="A2" s="28">
        <v>1</v>
      </c>
      <c r="B2" s="28" t="s">
        <v>1086</v>
      </c>
      <c r="C2" s="28" t="s">
        <v>86</v>
      </c>
      <c r="D2" s="28" t="s">
        <v>27</v>
      </c>
      <c r="E2" s="28" t="s">
        <v>333</v>
      </c>
      <c r="F2" s="28" t="s">
        <v>49</v>
      </c>
      <c r="G2" s="28">
        <v>1</v>
      </c>
      <c r="H2" s="28"/>
      <c r="I2" s="28"/>
      <c r="J2" s="28" t="s">
        <v>1087</v>
      </c>
      <c r="K2" s="28"/>
      <c r="L2" s="28"/>
      <c r="M2" s="28">
        <v>0</v>
      </c>
      <c r="N2" s="28" t="s">
        <v>74</v>
      </c>
      <c r="O2" s="28"/>
      <c r="P2" s="28" t="s">
        <v>76</v>
      </c>
      <c r="Q2" s="28" t="s">
        <v>75</v>
      </c>
      <c r="R2" s="177" t="s">
        <v>1088</v>
      </c>
      <c r="S2" s="27"/>
      <c r="T2" s="27"/>
      <c r="U2" s="27"/>
      <c r="V2" s="27"/>
    </row>
    <row r="3" spans="1:22" s="49" customFormat="1" ht="112" x14ac:dyDescent="0.2">
      <c r="A3" s="141">
        <v>2</v>
      </c>
      <c r="B3" s="47">
        <v>43942</v>
      </c>
      <c r="C3" s="44" t="s">
        <v>86</v>
      </c>
      <c r="D3" s="43" t="s">
        <v>28</v>
      </c>
      <c r="E3" s="45" t="s">
        <v>107</v>
      </c>
      <c r="F3" s="45" t="s">
        <v>49</v>
      </c>
      <c r="G3" s="43">
        <v>1</v>
      </c>
      <c r="H3" s="43" t="s">
        <v>73</v>
      </c>
      <c r="I3" s="43" t="s">
        <v>74</v>
      </c>
      <c r="J3" s="43" t="s">
        <v>73</v>
      </c>
      <c r="K3" s="43" t="s">
        <v>74</v>
      </c>
      <c r="L3" s="43"/>
      <c r="M3" s="43">
        <v>1</v>
      </c>
      <c r="N3" s="43" t="s">
        <v>73</v>
      </c>
      <c r="O3" s="47"/>
      <c r="P3" s="43" t="s">
        <v>1089</v>
      </c>
      <c r="Q3" s="44" t="s">
        <v>90</v>
      </c>
      <c r="R3" s="181" t="s">
        <v>1090</v>
      </c>
      <c r="S3" s="70"/>
      <c r="T3" s="71"/>
    </row>
    <row r="4" spans="1:22" ht="306" x14ac:dyDescent="0.2">
      <c r="A4" s="27"/>
      <c r="B4" s="187">
        <v>43949</v>
      </c>
      <c r="C4" s="27" t="s">
        <v>1091</v>
      </c>
      <c r="D4" s="27" t="s">
        <v>35</v>
      </c>
      <c r="E4" s="27" t="s">
        <v>35</v>
      </c>
      <c r="F4" s="27" t="s">
        <v>49</v>
      </c>
      <c r="G4" s="27">
        <v>1</v>
      </c>
      <c r="H4" s="27"/>
      <c r="I4" s="27"/>
      <c r="J4" s="27" t="s">
        <v>1092</v>
      </c>
      <c r="K4" s="27"/>
      <c r="L4" s="27"/>
      <c r="M4" s="27">
        <v>1</v>
      </c>
      <c r="N4" s="27" t="s">
        <v>73</v>
      </c>
      <c r="O4" s="27"/>
      <c r="P4" s="27" t="s">
        <v>120</v>
      </c>
      <c r="Q4" s="27" t="s">
        <v>90</v>
      </c>
      <c r="R4" s="213" t="s">
        <v>1093</v>
      </c>
      <c r="S4" s="27"/>
      <c r="T4" s="27"/>
      <c r="U4" s="27"/>
      <c r="V4" s="27"/>
    </row>
    <row r="5" spans="1:22" s="301" customFormat="1" ht="80" x14ac:dyDescent="0.2">
      <c r="B5" s="302">
        <v>43956</v>
      </c>
      <c r="C5" s="301" t="s">
        <v>86</v>
      </c>
      <c r="D5" s="301" t="s">
        <v>28</v>
      </c>
      <c r="E5" s="301" t="s">
        <v>1094</v>
      </c>
      <c r="F5" s="301" t="s">
        <v>49</v>
      </c>
      <c r="G5" s="301">
        <v>3</v>
      </c>
      <c r="J5" s="301" t="s">
        <v>1092</v>
      </c>
      <c r="M5" s="301">
        <v>3</v>
      </c>
      <c r="N5" s="301" t="s">
        <v>73</v>
      </c>
      <c r="P5" s="301" t="s">
        <v>120</v>
      </c>
      <c r="Q5" s="301" t="s">
        <v>90</v>
      </c>
      <c r="R5" s="319" t="s">
        <v>1095</v>
      </c>
    </row>
    <row r="6" spans="1:22" s="301" customFormat="1" ht="73" x14ac:dyDescent="0.2">
      <c r="B6" s="302">
        <v>43955</v>
      </c>
      <c r="C6" s="301" t="s">
        <v>72</v>
      </c>
      <c r="D6" s="301" t="s">
        <v>20</v>
      </c>
      <c r="E6" s="301" t="s">
        <v>20</v>
      </c>
      <c r="F6" s="301" t="s">
        <v>49</v>
      </c>
      <c r="G6" s="301">
        <v>1</v>
      </c>
      <c r="J6" s="301" t="s">
        <v>1092</v>
      </c>
      <c r="M6" s="301">
        <v>1</v>
      </c>
      <c r="N6" s="301" t="s">
        <v>73</v>
      </c>
      <c r="O6" s="302">
        <v>43958</v>
      </c>
      <c r="P6" s="301" t="s">
        <v>120</v>
      </c>
      <c r="Q6" s="301" t="s">
        <v>1096</v>
      </c>
      <c r="R6" s="303" t="s">
        <v>1097</v>
      </c>
    </row>
    <row r="7" spans="1:22" ht="37" x14ac:dyDescent="0.2">
      <c r="A7" s="27"/>
      <c r="B7" s="187">
        <v>43955</v>
      </c>
      <c r="C7" s="27" t="s">
        <v>72</v>
      </c>
      <c r="D7" s="27" t="s">
        <v>20</v>
      </c>
      <c r="E7" s="27" t="s">
        <v>20</v>
      </c>
      <c r="F7" s="27" t="s">
        <v>49</v>
      </c>
      <c r="G7" s="27">
        <v>1</v>
      </c>
      <c r="H7" s="27"/>
      <c r="I7" s="27"/>
      <c r="J7" s="27" t="s">
        <v>1092</v>
      </c>
      <c r="K7" s="27"/>
      <c r="L7" s="27"/>
      <c r="M7" s="27">
        <v>0</v>
      </c>
      <c r="N7" s="27" t="s">
        <v>74</v>
      </c>
      <c r="O7" s="27"/>
      <c r="P7" s="27" t="s">
        <v>76</v>
      </c>
      <c r="Q7" s="27" t="s">
        <v>75</v>
      </c>
      <c r="R7" s="294" t="s">
        <v>1098</v>
      </c>
      <c r="S7" s="27"/>
      <c r="T7" s="27"/>
      <c r="U7" s="27"/>
      <c r="V7" s="27"/>
    </row>
    <row r="8" spans="1:22" ht="37" x14ac:dyDescent="0.2">
      <c r="A8" s="27"/>
      <c r="B8" s="187">
        <v>43955</v>
      </c>
      <c r="C8" s="27" t="s">
        <v>72</v>
      </c>
      <c r="D8" s="27" t="s">
        <v>20</v>
      </c>
      <c r="E8" s="27" t="s">
        <v>20</v>
      </c>
      <c r="F8" s="27" t="s">
        <v>49</v>
      </c>
      <c r="G8" s="27">
        <v>1</v>
      </c>
      <c r="H8" s="27"/>
      <c r="I8" s="27"/>
      <c r="J8" s="27" t="s">
        <v>1092</v>
      </c>
      <c r="K8" s="27"/>
      <c r="L8" s="27"/>
      <c r="M8" s="27">
        <v>0</v>
      </c>
      <c r="N8" s="27" t="s">
        <v>74</v>
      </c>
      <c r="O8" s="27"/>
      <c r="P8" s="27" t="s">
        <v>76</v>
      </c>
      <c r="Q8" s="27" t="s">
        <v>75</v>
      </c>
      <c r="R8" s="294" t="s">
        <v>1099</v>
      </c>
      <c r="S8" s="27"/>
      <c r="T8" s="27"/>
      <c r="U8" s="27"/>
      <c r="V8" s="27"/>
    </row>
    <row r="9" spans="1:22" ht="68" x14ac:dyDescent="0.2">
      <c r="A9" s="27"/>
      <c r="B9" s="187">
        <v>43958</v>
      </c>
      <c r="C9" s="27" t="s">
        <v>1091</v>
      </c>
      <c r="D9" s="27" t="s">
        <v>35</v>
      </c>
      <c r="E9" s="27" t="s">
        <v>35</v>
      </c>
      <c r="F9" s="27" t="s">
        <v>49</v>
      </c>
      <c r="G9" s="27">
        <v>1</v>
      </c>
      <c r="H9" s="27"/>
      <c r="I9" s="27"/>
      <c r="J9" s="27" t="s">
        <v>1092</v>
      </c>
      <c r="K9" s="27"/>
      <c r="L9" s="27"/>
      <c r="M9" s="27">
        <v>1</v>
      </c>
      <c r="N9" s="27" t="s">
        <v>73</v>
      </c>
      <c r="O9" s="187">
        <v>43957</v>
      </c>
      <c r="P9" s="27" t="s">
        <v>120</v>
      </c>
      <c r="Q9" s="27" t="s">
        <v>90</v>
      </c>
      <c r="R9" s="213" t="s">
        <v>1100</v>
      </c>
      <c r="S9" s="27"/>
      <c r="T9" s="27"/>
      <c r="U9" s="27"/>
      <c r="V9" s="27"/>
    </row>
    <row r="10" spans="1:22" ht="68" x14ac:dyDescent="0.2">
      <c r="A10" s="27"/>
      <c r="B10" s="187">
        <v>43958</v>
      </c>
      <c r="C10" s="27" t="s">
        <v>1091</v>
      </c>
      <c r="D10" s="27" t="s">
        <v>35</v>
      </c>
      <c r="E10" s="27" t="s">
        <v>35</v>
      </c>
      <c r="F10" s="27" t="s">
        <v>49</v>
      </c>
      <c r="G10" s="27">
        <v>1</v>
      </c>
      <c r="H10" s="27"/>
      <c r="I10" s="27"/>
      <c r="J10" s="27" t="s">
        <v>1092</v>
      </c>
      <c r="K10" s="27"/>
      <c r="L10" s="27"/>
      <c r="M10" s="27">
        <v>1</v>
      </c>
      <c r="N10" s="27" t="s">
        <v>73</v>
      </c>
      <c r="O10" s="187">
        <v>43957</v>
      </c>
      <c r="P10" s="27" t="s">
        <v>120</v>
      </c>
      <c r="Q10" s="27" t="s">
        <v>90</v>
      </c>
      <c r="R10" s="295" t="s">
        <v>1101</v>
      </c>
      <c r="S10" s="27"/>
      <c r="T10" s="27"/>
      <c r="U10" s="27"/>
      <c r="V10" s="27"/>
    </row>
    <row r="11" spans="1:22" ht="68" x14ac:dyDescent="0.2">
      <c r="A11" s="27"/>
      <c r="B11" s="187">
        <v>43958</v>
      </c>
      <c r="C11" s="27" t="s">
        <v>1091</v>
      </c>
      <c r="D11" s="27" t="s">
        <v>35</v>
      </c>
      <c r="E11" s="27" t="s">
        <v>35</v>
      </c>
      <c r="F11" s="27" t="s">
        <v>49</v>
      </c>
      <c r="G11" s="27">
        <v>1</v>
      </c>
      <c r="H11" s="27"/>
      <c r="I11" s="27"/>
      <c r="J11" s="27" t="s">
        <v>1092</v>
      </c>
      <c r="K11" s="27"/>
      <c r="L11" s="27"/>
      <c r="M11" s="27">
        <v>1</v>
      </c>
      <c r="N11" s="27" t="s">
        <v>73</v>
      </c>
      <c r="O11" s="187">
        <v>412851</v>
      </c>
      <c r="P11" s="27" t="s">
        <v>120</v>
      </c>
      <c r="Q11" s="27" t="s">
        <v>90</v>
      </c>
      <c r="R11" s="192" t="s">
        <v>1102</v>
      </c>
      <c r="S11" s="27"/>
      <c r="T11" s="27"/>
      <c r="U11" s="27"/>
      <c r="V11" s="27"/>
    </row>
    <row r="12" spans="1:22" ht="32" x14ac:dyDescent="0.2">
      <c r="A12" s="27"/>
      <c r="B12" s="187">
        <v>43964</v>
      </c>
      <c r="C12" s="27" t="s">
        <v>32</v>
      </c>
      <c r="D12" s="27" t="s">
        <v>33</v>
      </c>
      <c r="E12" s="27" t="s">
        <v>33</v>
      </c>
      <c r="F12" s="27" t="s">
        <v>49</v>
      </c>
      <c r="G12" s="27">
        <v>1</v>
      </c>
      <c r="H12" s="27"/>
      <c r="I12" s="27"/>
      <c r="J12" s="27" t="s">
        <v>1092</v>
      </c>
      <c r="K12" s="27"/>
      <c r="L12" s="27"/>
      <c r="M12" s="27">
        <v>1</v>
      </c>
      <c r="N12" s="27" t="s">
        <v>73</v>
      </c>
      <c r="O12" s="187">
        <v>43964</v>
      </c>
      <c r="P12" s="27" t="s">
        <v>120</v>
      </c>
      <c r="Q12" s="27" t="s">
        <v>90</v>
      </c>
      <c r="R12" s="33" t="s">
        <v>1103</v>
      </c>
      <c r="S12" s="27"/>
      <c r="T12" s="27"/>
      <c r="U12" s="27"/>
      <c r="V12" s="27"/>
    </row>
    <row r="13" spans="1:22" s="27" customFormat="1" x14ac:dyDescent="0.2"/>
    <row r="14" spans="1:22" s="27" customFormat="1" x14ac:dyDescent="0.2"/>
    <row r="15" spans="1:22" s="27" customFormat="1" x14ac:dyDescent="0.2"/>
    <row r="16" spans="1:22" ht="24" x14ac:dyDescent="0.3">
      <c r="A16" s="27"/>
      <c r="B16" s="27"/>
      <c r="C16" s="299" t="s">
        <v>1104</v>
      </c>
      <c r="D16" s="27"/>
      <c r="E16" s="27"/>
      <c r="F16" s="27"/>
      <c r="G16" s="27"/>
      <c r="H16" s="27"/>
      <c r="I16" s="27"/>
      <c r="J16" s="27"/>
      <c r="K16" s="27"/>
      <c r="L16" s="27"/>
      <c r="M16" s="27"/>
      <c r="N16" s="27"/>
      <c r="O16" s="27"/>
      <c r="P16" s="27"/>
      <c r="Q16" s="27"/>
      <c r="R16" s="27"/>
      <c r="S16" s="27"/>
      <c r="T16" s="27"/>
      <c r="U16" s="27"/>
      <c r="V16" s="27"/>
    </row>
    <row r="17" spans="1:22" ht="21" x14ac:dyDescent="0.25">
      <c r="A17" s="27"/>
      <c r="B17" s="27"/>
      <c r="C17" s="298" t="s">
        <v>1105</v>
      </c>
      <c r="D17" s="296">
        <v>13</v>
      </c>
      <c r="E17" s="27"/>
      <c r="F17" s="27"/>
      <c r="G17" s="27"/>
      <c r="H17" s="27"/>
      <c r="I17" s="27"/>
      <c r="J17" s="27"/>
      <c r="K17" s="27"/>
      <c r="L17" s="27"/>
      <c r="M17" s="27"/>
      <c r="N17" s="27"/>
      <c r="O17" s="27"/>
      <c r="P17" s="27"/>
      <c r="Q17" s="27"/>
      <c r="R17" s="27"/>
      <c r="S17" s="27"/>
      <c r="T17" s="27"/>
      <c r="U17" s="27"/>
      <c r="V17" s="27"/>
    </row>
    <row r="18" spans="1:22" ht="19" x14ac:dyDescent="0.25">
      <c r="A18" s="27"/>
      <c r="B18" s="27"/>
      <c r="C18" s="296" t="s">
        <v>1106</v>
      </c>
      <c r="D18" s="296">
        <v>11</v>
      </c>
      <c r="E18" s="27"/>
      <c r="F18" s="27"/>
      <c r="G18" s="27"/>
      <c r="H18" s="27"/>
      <c r="I18" s="27"/>
      <c r="J18" s="27"/>
      <c r="K18" s="27"/>
      <c r="L18" s="27"/>
      <c r="M18" s="27"/>
      <c r="N18" s="27"/>
      <c r="O18" s="27"/>
      <c r="P18" s="27"/>
      <c r="Q18" s="27"/>
      <c r="R18" s="27"/>
      <c r="S18" s="27"/>
      <c r="T18" s="27"/>
      <c r="U18" s="27"/>
      <c r="V18" s="27"/>
    </row>
    <row r="19" spans="1:22" ht="19" x14ac:dyDescent="0.25">
      <c r="A19" s="27"/>
      <c r="B19" s="27"/>
      <c r="C19" s="296" t="s">
        <v>1107</v>
      </c>
      <c r="D19" s="296">
        <v>10</v>
      </c>
      <c r="E19" s="27"/>
      <c r="F19" s="27"/>
      <c r="G19" s="27"/>
      <c r="H19" s="27"/>
      <c r="I19" s="27"/>
      <c r="J19" s="27"/>
      <c r="K19" s="27"/>
      <c r="L19" s="27"/>
      <c r="M19" s="27"/>
      <c r="N19" s="27"/>
      <c r="O19" s="27"/>
      <c r="P19" s="27"/>
      <c r="Q19" s="27"/>
      <c r="R19" s="27"/>
      <c r="S19" s="27"/>
      <c r="T19" s="27"/>
      <c r="U19" s="27"/>
      <c r="V19" s="27"/>
    </row>
    <row r="20" spans="1:22" ht="19" x14ac:dyDescent="0.25">
      <c r="A20" s="27"/>
      <c r="B20" s="27"/>
      <c r="C20" s="296" t="s">
        <v>56</v>
      </c>
      <c r="D20" s="296">
        <v>11</v>
      </c>
      <c r="E20" s="27"/>
      <c r="F20" s="27"/>
      <c r="G20" s="27"/>
      <c r="H20" s="27"/>
      <c r="I20" s="27"/>
      <c r="J20" s="27"/>
      <c r="K20" s="27"/>
      <c r="L20" s="27"/>
      <c r="M20" s="27"/>
      <c r="N20" s="27"/>
      <c r="O20" s="27"/>
      <c r="P20" s="27"/>
      <c r="Q20" s="27"/>
      <c r="R20" s="27"/>
      <c r="S20" s="27"/>
      <c r="T20" s="27"/>
      <c r="U20" s="27"/>
      <c r="V20" s="27"/>
    </row>
    <row r="21" spans="1:22" ht="19" x14ac:dyDescent="0.25">
      <c r="A21" s="27"/>
      <c r="B21" s="27"/>
      <c r="C21" s="296" t="s">
        <v>1108</v>
      </c>
      <c r="D21" s="296">
        <v>10</v>
      </c>
      <c r="E21" s="27"/>
      <c r="F21" s="27"/>
      <c r="G21" s="27"/>
      <c r="H21" s="27"/>
      <c r="I21" s="27"/>
      <c r="J21" s="27"/>
      <c r="K21" s="27"/>
      <c r="L21" s="27"/>
      <c r="M21" s="27"/>
      <c r="N21" s="27"/>
      <c r="O21" s="27"/>
      <c r="P21" s="27"/>
      <c r="Q21" s="27"/>
      <c r="R21" s="27"/>
      <c r="S21" s="27"/>
      <c r="T21" s="27"/>
      <c r="U21" s="27"/>
      <c r="V21" s="27"/>
    </row>
    <row r="22" spans="1:22" ht="19" x14ac:dyDescent="0.25">
      <c r="A22" s="27"/>
      <c r="B22" s="27"/>
      <c r="C22" s="296" t="s">
        <v>1109</v>
      </c>
      <c r="D22" s="296">
        <v>3</v>
      </c>
      <c r="E22" s="27"/>
      <c r="F22" s="27"/>
      <c r="G22" s="27"/>
      <c r="H22" s="27"/>
      <c r="I22" s="27"/>
      <c r="J22" s="27"/>
      <c r="K22" s="27"/>
      <c r="L22" s="27"/>
      <c r="M22" s="27"/>
      <c r="N22" s="27"/>
      <c r="O22" s="27"/>
      <c r="P22" s="27"/>
      <c r="Q22" s="27"/>
      <c r="R22" s="27"/>
      <c r="S22" s="27"/>
      <c r="T22" s="27"/>
      <c r="U22" s="27"/>
      <c r="V22" s="27"/>
    </row>
    <row r="23" spans="1:22" ht="19" x14ac:dyDescent="0.25">
      <c r="A23" s="27"/>
      <c r="B23" s="27"/>
      <c r="C23" s="296" t="s">
        <v>1110</v>
      </c>
      <c r="D23" s="296">
        <v>0</v>
      </c>
      <c r="E23" s="27"/>
      <c r="F23" s="27"/>
      <c r="G23" s="27"/>
      <c r="H23" s="27"/>
      <c r="I23" s="27"/>
      <c r="J23" s="27"/>
      <c r="K23" s="27"/>
      <c r="L23" s="27"/>
      <c r="M23" s="27"/>
      <c r="N23" s="27"/>
      <c r="O23" s="27"/>
      <c r="P23" s="27"/>
      <c r="Q23" s="27"/>
      <c r="R23" s="27"/>
      <c r="S23" s="27"/>
      <c r="T23" s="27"/>
      <c r="U23" s="27"/>
      <c r="V23" s="27"/>
    </row>
    <row r="24" spans="1:22" x14ac:dyDescent="0.2">
      <c r="A24" s="27"/>
      <c r="B24" s="27"/>
      <c r="C24" s="27"/>
      <c r="D24" s="27"/>
      <c r="E24" s="27"/>
      <c r="F24" s="27"/>
      <c r="G24" s="27"/>
      <c r="H24" s="27"/>
      <c r="I24" s="27"/>
      <c r="J24" s="27"/>
      <c r="K24" s="27"/>
      <c r="L24" s="27"/>
      <c r="M24" s="27"/>
      <c r="N24" s="27"/>
      <c r="O24" s="27"/>
      <c r="P24" s="27"/>
      <c r="Q24" s="27"/>
      <c r="R24" s="27"/>
      <c r="S24" s="27"/>
      <c r="T24" s="27"/>
      <c r="U24" s="27"/>
      <c r="V24" s="27"/>
    </row>
  </sheetData>
  <dataValidations count="4">
    <dataValidation type="list" allowBlank="1" showInputMessage="1" showErrorMessage="1" sqref="C3" xr:uid="{00000000-0002-0000-0C00-000000000000}">
      <formula1>"OPS East, OPS West, OPS Central, HQ &amp; NCR, FOD"</formula1>
    </dataValidation>
    <dataValidation type="list" allowBlank="1" showInputMessage="1" showErrorMessage="1" sqref="Q3" xr:uid="{00000000-0002-0000-0C00-000001000000}">
      <formula1>"POSITIVE, NEGATIVE, PENDING, N/A"</formula1>
    </dataValidation>
    <dataValidation type="list" allowBlank="1" showInputMessage="1" showErrorMessage="1" sqref="N3" xr:uid="{00000000-0002-0000-0C00-000002000000}">
      <formula1>"YES, NO, PENDING"</formula1>
    </dataValidation>
    <dataValidation type="list" allowBlank="1" showInputMessage="1" showErrorMessage="1" sqref="H3:K3" xr:uid="{00000000-0002-0000-0C00-000003000000}">
      <formula1>"YES, NO"</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Z1048"/>
  <sheetViews>
    <sheetView zoomScaleNormal="100" workbookViewId="0">
      <pane ySplit="1" topLeftCell="A1040" activePane="bottomLeft" state="frozen"/>
      <selection activeCell="D1" sqref="D1"/>
      <selection pane="bottomLeft" activeCell="A1049" sqref="A1049"/>
    </sheetView>
  </sheetViews>
  <sheetFormatPr baseColWidth="10" defaultColWidth="9.1640625" defaultRowHeight="15" x14ac:dyDescent="0.2"/>
  <cols>
    <col min="1" max="1" width="17" style="29" bestFit="1" customWidth="1"/>
    <col min="2" max="2" width="23.6640625" style="30" bestFit="1" customWidth="1"/>
    <col min="3" max="3" width="15.5" style="29" customWidth="1"/>
    <col min="4" max="4" width="13.1640625" style="29" bestFit="1" customWidth="1"/>
    <col min="5" max="6" width="13.83203125" style="29" customWidth="1"/>
    <col min="7" max="7" width="22" style="29" customWidth="1"/>
    <col min="8" max="8" width="22.5" style="176" customWidth="1"/>
    <col min="9" max="9" width="25.1640625" style="250" customWidth="1"/>
    <col min="10" max="10" width="19.5" style="29" bestFit="1" customWidth="1"/>
    <col min="11" max="11" width="16" style="29" bestFit="1" customWidth="1"/>
    <col min="12" max="12" width="23.5" style="29" bestFit="1" customWidth="1"/>
    <col min="13" max="13" width="22.5" style="29" bestFit="1" customWidth="1"/>
    <col min="14" max="14" width="21.6640625" style="29" hidden="1" customWidth="1"/>
    <col min="15" max="15" width="21.5" style="29" bestFit="1" customWidth="1"/>
    <col min="16" max="16" width="19.83203125" style="29" customWidth="1"/>
    <col min="17" max="17" width="20" style="204" bestFit="1" customWidth="1"/>
    <col min="18" max="18" width="20" style="30" customWidth="1"/>
    <col min="19" max="19" width="15.83203125" style="29" customWidth="1"/>
    <col min="20" max="20" width="20" style="30" customWidth="1"/>
    <col min="21" max="22" width="15.5" style="30" customWidth="1"/>
    <col min="23" max="23" width="13.1640625" style="29" customWidth="1"/>
    <col min="24" max="24" width="198" style="354" customWidth="1"/>
    <col min="25" max="25" width="19.5" style="29" hidden="1" customWidth="1"/>
    <col min="26" max="26" width="33" style="176" hidden="1" customWidth="1"/>
    <col min="27" max="16384" width="9.1640625" style="29"/>
  </cols>
  <sheetData>
    <row r="1" spans="1:26" s="195" customFormat="1" ht="34" x14ac:dyDescent="0.2">
      <c r="A1" s="5" t="s">
        <v>46</v>
      </c>
      <c r="B1" s="189" t="s">
        <v>47</v>
      </c>
      <c r="C1" s="5" t="s">
        <v>48</v>
      </c>
      <c r="D1" s="5" t="s">
        <v>4</v>
      </c>
      <c r="E1" s="5" t="s">
        <v>49</v>
      </c>
      <c r="F1" s="5" t="s">
        <v>50</v>
      </c>
      <c r="G1" s="5" t="s">
        <v>51</v>
      </c>
      <c r="H1" s="8" t="s">
        <v>52</v>
      </c>
      <c r="I1" s="261" t="s">
        <v>53</v>
      </c>
      <c r="J1" s="8" t="s">
        <v>54</v>
      </c>
      <c r="K1" s="5" t="s">
        <v>55</v>
      </c>
      <c r="L1" s="8" t="s">
        <v>56</v>
      </c>
      <c r="M1" s="8" t="s">
        <v>57</v>
      </c>
      <c r="N1" s="8" t="s">
        <v>58</v>
      </c>
      <c r="O1" s="8" t="s">
        <v>59</v>
      </c>
      <c r="P1" s="8" t="s">
        <v>60</v>
      </c>
      <c r="Q1" s="194" t="s">
        <v>61</v>
      </c>
      <c r="R1" s="189" t="s">
        <v>62</v>
      </c>
      <c r="S1" s="8" t="s">
        <v>63</v>
      </c>
      <c r="T1" s="189" t="s">
        <v>64</v>
      </c>
      <c r="U1" s="189" t="s">
        <v>65</v>
      </c>
      <c r="V1" s="189" t="s">
        <v>66</v>
      </c>
      <c r="W1" s="189" t="s">
        <v>67</v>
      </c>
      <c r="X1" s="332" t="s">
        <v>68</v>
      </c>
      <c r="Y1" s="5" t="s">
        <v>69</v>
      </c>
      <c r="Z1" s="8" t="s">
        <v>70</v>
      </c>
    </row>
    <row r="2" spans="1:26" s="11" customFormat="1" ht="31" x14ac:dyDescent="0.2">
      <c r="A2" s="141">
        <v>1</v>
      </c>
      <c r="B2" s="13">
        <v>43944</v>
      </c>
      <c r="C2" s="13" t="str">
        <f>"USBP"</f>
        <v>USBP</v>
      </c>
      <c r="D2" s="11" t="s">
        <v>15</v>
      </c>
      <c r="E2" s="35" t="s">
        <v>15</v>
      </c>
      <c r="F2" s="35" t="s">
        <v>71</v>
      </c>
      <c r="G2" s="2" t="s">
        <v>72</v>
      </c>
      <c r="H2" s="163" t="str">
        <f t="shared" ref="H2:H65" si="0">INDEX(STATIONLOCATION,MATCH(E2, STATIONCODES, 0))</f>
        <v>Del Rio, TX</v>
      </c>
      <c r="I2" s="129">
        <v>1</v>
      </c>
      <c r="J2" s="11" t="s">
        <v>73</v>
      </c>
      <c r="K2" s="11" t="s">
        <v>74</v>
      </c>
      <c r="L2" s="11" t="s">
        <v>73</v>
      </c>
      <c r="M2" s="11" t="s">
        <v>74</v>
      </c>
      <c r="O2" s="11" t="s">
        <v>73</v>
      </c>
      <c r="P2" s="11" t="s">
        <v>73</v>
      </c>
      <c r="Q2" s="2" t="s">
        <v>75</v>
      </c>
      <c r="R2" s="30"/>
      <c r="S2" s="11" t="s">
        <v>76</v>
      </c>
      <c r="T2" s="30">
        <v>43950</v>
      </c>
      <c r="U2" s="30"/>
      <c r="V2" s="30" t="s">
        <v>944</v>
      </c>
      <c r="W2" s="11" t="s">
        <v>77</v>
      </c>
      <c r="X2" s="333" t="s">
        <v>78</v>
      </c>
      <c r="Y2" s="40"/>
      <c r="Z2" s="40"/>
    </row>
    <row r="3" spans="1:26" s="11" customFormat="1" ht="61" x14ac:dyDescent="0.2">
      <c r="A3" s="141">
        <f t="shared" ref="A3:A66" si="1">A2+1</f>
        <v>2</v>
      </c>
      <c r="B3" s="13">
        <v>43947</v>
      </c>
      <c r="C3" s="13" t="str">
        <f t="shared" ref="C3:C87" si="2">"USBP"</f>
        <v>USBP</v>
      </c>
      <c r="D3" s="11" t="s">
        <v>15</v>
      </c>
      <c r="E3" s="35" t="s">
        <v>15</v>
      </c>
      <c r="F3" s="35" t="s">
        <v>79</v>
      </c>
      <c r="G3" s="2" t="s">
        <v>72</v>
      </c>
      <c r="H3" s="163" t="str">
        <f t="shared" si="0"/>
        <v>Del Rio, TX</v>
      </c>
      <c r="I3" s="129">
        <v>1</v>
      </c>
      <c r="J3" s="11" t="s">
        <v>73</v>
      </c>
      <c r="K3" s="11" t="s">
        <v>74</v>
      </c>
      <c r="L3" s="11" t="s">
        <v>73</v>
      </c>
      <c r="M3" s="11" t="s">
        <v>74</v>
      </c>
      <c r="O3" s="11" t="s">
        <v>73</v>
      </c>
      <c r="P3" s="11" t="s">
        <v>73</v>
      </c>
      <c r="Q3" s="2" t="s">
        <v>75</v>
      </c>
      <c r="R3" s="30"/>
      <c r="S3" s="11" t="s">
        <v>76</v>
      </c>
      <c r="T3" s="30">
        <v>43951</v>
      </c>
      <c r="U3" s="30"/>
      <c r="V3" s="30" t="s">
        <v>944</v>
      </c>
      <c r="W3" s="11" t="s">
        <v>80</v>
      </c>
      <c r="X3" s="333" t="s">
        <v>81</v>
      </c>
      <c r="Y3" s="40"/>
      <c r="Z3" s="40"/>
    </row>
    <row r="4" spans="1:26" s="11" customFormat="1" ht="61" x14ac:dyDescent="0.2">
      <c r="A4" s="141">
        <f t="shared" si="1"/>
        <v>3</v>
      </c>
      <c r="B4" s="13">
        <v>43950</v>
      </c>
      <c r="C4" s="13" t="str">
        <f t="shared" si="2"/>
        <v>USBP</v>
      </c>
      <c r="D4" s="11" t="s">
        <v>15</v>
      </c>
      <c r="E4" s="35" t="s">
        <v>82</v>
      </c>
      <c r="F4" s="35" t="s">
        <v>71</v>
      </c>
      <c r="G4" s="2" t="s">
        <v>72</v>
      </c>
      <c r="H4" s="163" t="str">
        <f t="shared" si="0"/>
        <v>Eagle Pass, TX</v>
      </c>
      <c r="I4" s="129">
        <v>1</v>
      </c>
      <c r="J4" s="11" t="s">
        <v>73</v>
      </c>
      <c r="K4" s="11" t="s">
        <v>74</v>
      </c>
      <c r="L4" s="11" t="s">
        <v>73</v>
      </c>
      <c r="M4" s="11" t="s">
        <v>74</v>
      </c>
      <c r="O4" s="11" t="s">
        <v>73</v>
      </c>
      <c r="P4" s="11" t="s">
        <v>73</v>
      </c>
      <c r="Q4" s="2" t="s">
        <v>75</v>
      </c>
      <c r="R4" s="30"/>
      <c r="S4" s="11" t="s">
        <v>76</v>
      </c>
      <c r="T4" s="30">
        <v>43959</v>
      </c>
      <c r="U4" s="30"/>
      <c r="V4" s="30" t="s">
        <v>944</v>
      </c>
      <c r="W4" s="11" t="s">
        <v>77</v>
      </c>
      <c r="X4" s="333" t="s">
        <v>83</v>
      </c>
      <c r="Y4" s="40"/>
      <c r="Z4" s="40"/>
    </row>
    <row r="5" spans="1:26" s="11" customFormat="1" ht="16" x14ac:dyDescent="0.2">
      <c r="A5" s="141">
        <f t="shared" si="1"/>
        <v>4</v>
      </c>
      <c r="B5" s="13">
        <v>43934</v>
      </c>
      <c r="C5" s="13" t="str">
        <f t="shared" si="2"/>
        <v>USBP</v>
      </c>
      <c r="D5" s="11" t="s">
        <v>27</v>
      </c>
      <c r="E5" s="35" t="s">
        <v>84</v>
      </c>
      <c r="F5" s="35" t="s">
        <v>85</v>
      </c>
      <c r="G5" s="2" t="s">
        <v>86</v>
      </c>
      <c r="H5" s="163" t="str">
        <f t="shared" si="0"/>
        <v>Detroit, MI</v>
      </c>
      <c r="I5" s="129">
        <v>1</v>
      </c>
      <c r="J5" s="11" t="s">
        <v>73</v>
      </c>
      <c r="K5" s="11" t="s">
        <v>74</v>
      </c>
      <c r="L5" s="11" t="s">
        <v>73</v>
      </c>
      <c r="M5" s="11" t="s">
        <v>74</v>
      </c>
      <c r="O5" s="11" t="s">
        <v>74</v>
      </c>
      <c r="P5" s="11" t="s">
        <v>74</v>
      </c>
      <c r="Q5" s="2"/>
      <c r="R5" s="30"/>
      <c r="S5" s="11" t="s">
        <v>76</v>
      </c>
      <c r="T5" s="30">
        <v>43955</v>
      </c>
      <c r="U5" s="30"/>
      <c r="V5" s="30" t="s">
        <v>944</v>
      </c>
      <c r="W5" s="11" t="s">
        <v>77</v>
      </c>
      <c r="X5" s="334" t="s">
        <v>87</v>
      </c>
      <c r="Y5" s="40"/>
      <c r="Z5" s="40"/>
    </row>
    <row r="6" spans="1:26" s="64" customFormat="1" ht="64" x14ac:dyDescent="0.2">
      <c r="A6" s="313">
        <f t="shared" si="1"/>
        <v>5</v>
      </c>
      <c r="B6" s="63">
        <v>43935</v>
      </c>
      <c r="C6" s="63" t="str">
        <f t="shared" si="2"/>
        <v>USBP</v>
      </c>
      <c r="D6" s="64" t="s">
        <v>34</v>
      </c>
      <c r="E6" s="68" t="s">
        <v>34</v>
      </c>
      <c r="F6" s="68" t="s">
        <v>88</v>
      </c>
      <c r="G6" s="62" t="s">
        <v>89</v>
      </c>
      <c r="H6" s="188" t="str">
        <f t="shared" si="0"/>
        <v>El Centro, CA</v>
      </c>
      <c r="I6" s="247">
        <v>1</v>
      </c>
      <c r="J6" s="64" t="s">
        <v>73</v>
      </c>
      <c r="K6" s="64" t="s">
        <v>74</v>
      </c>
      <c r="L6" s="64" t="s">
        <v>73</v>
      </c>
      <c r="M6" s="64" t="s">
        <v>74</v>
      </c>
      <c r="O6" s="64" t="s">
        <v>73</v>
      </c>
      <c r="P6" s="64" t="s">
        <v>73</v>
      </c>
      <c r="Q6" s="197" t="s">
        <v>90</v>
      </c>
      <c r="R6" s="326">
        <v>43935</v>
      </c>
      <c r="S6" s="64" t="s">
        <v>76</v>
      </c>
      <c r="T6" s="326">
        <v>43953</v>
      </c>
      <c r="U6" s="326"/>
      <c r="V6" s="326" t="s">
        <v>944</v>
      </c>
      <c r="W6" s="64" t="s">
        <v>91</v>
      </c>
      <c r="X6" s="335" t="s">
        <v>92</v>
      </c>
      <c r="Y6" s="65"/>
      <c r="Z6" s="65"/>
    </row>
    <row r="7" spans="1:26" s="43" customFormat="1" ht="32" x14ac:dyDescent="0.2">
      <c r="A7" s="141">
        <f t="shared" si="1"/>
        <v>6</v>
      </c>
      <c r="B7" s="47">
        <v>43945</v>
      </c>
      <c r="C7" s="13" t="str">
        <f t="shared" si="2"/>
        <v>USBP</v>
      </c>
      <c r="D7" s="43" t="s">
        <v>34</v>
      </c>
      <c r="E7" s="45" t="s">
        <v>34</v>
      </c>
      <c r="F7" s="45"/>
      <c r="G7" s="44" t="s">
        <v>89</v>
      </c>
      <c r="H7" s="163" t="str">
        <f t="shared" si="0"/>
        <v>El Centro, CA</v>
      </c>
      <c r="I7" s="248">
        <v>1</v>
      </c>
      <c r="J7" s="43" t="s">
        <v>73</v>
      </c>
      <c r="K7" s="43" t="s">
        <v>74</v>
      </c>
      <c r="L7" s="43" t="s">
        <v>73</v>
      </c>
      <c r="M7" s="43" t="s">
        <v>74</v>
      </c>
      <c r="O7" s="11" t="s">
        <v>73</v>
      </c>
      <c r="P7" s="43" t="s">
        <v>73</v>
      </c>
      <c r="Q7" s="134" t="s">
        <v>75</v>
      </c>
      <c r="R7" s="30"/>
      <c r="S7" s="43" t="s">
        <v>76</v>
      </c>
      <c r="T7" s="30">
        <v>43953</v>
      </c>
      <c r="U7" s="30"/>
      <c r="V7" s="30" t="s">
        <v>944</v>
      </c>
      <c r="W7" s="43" t="s">
        <v>77</v>
      </c>
      <c r="X7" s="336" t="s">
        <v>93</v>
      </c>
      <c r="Y7" s="53"/>
      <c r="Z7" s="53"/>
    </row>
    <row r="8" spans="1:26" s="43" customFormat="1" ht="16" x14ac:dyDescent="0.2">
      <c r="A8" s="141">
        <f t="shared" si="1"/>
        <v>7</v>
      </c>
      <c r="B8" s="47">
        <v>43948</v>
      </c>
      <c r="C8" s="13" t="str">
        <f t="shared" si="2"/>
        <v>USBP</v>
      </c>
      <c r="D8" s="43" t="s">
        <v>34</v>
      </c>
      <c r="E8" s="45" t="s">
        <v>34</v>
      </c>
      <c r="F8" s="45" t="s">
        <v>88</v>
      </c>
      <c r="G8" s="44" t="s">
        <v>89</v>
      </c>
      <c r="H8" s="163" t="str">
        <f t="shared" si="0"/>
        <v>El Centro, CA</v>
      </c>
      <c r="I8" s="248">
        <v>1</v>
      </c>
      <c r="J8" s="43" t="s">
        <v>73</v>
      </c>
      <c r="K8" s="43" t="s">
        <v>74</v>
      </c>
      <c r="L8" s="43" t="s">
        <v>73</v>
      </c>
      <c r="M8" s="43" t="s">
        <v>74</v>
      </c>
      <c r="O8" s="11" t="s">
        <v>73</v>
      </c>
      <c r="P8" s="43" t="s">
        <v>73</v>
      </c>
      <c r="Q8" s="134" t="s">
        <v>75</v>
      </c>
      <c r="R8" s="30"/>
      <c r="S8" s="43" t="s">
        <v>76</v>
      </c>
      <c r="T8" s="30">
        <v>43953</v>
      </c>
      <c r="U8" s="30"/>
      <c r="V8" s="30" t="s">
        <v>944</v>
      </c>
      <c r="W8" s="43" t="s">
        <v>77</v>
      </c>
      <c r="X8" s="336" t="s">
        <v>94</v>
      </c>
      <c r="Y8" s="53"/>
      <c r="Z8" s="53"/>
    </row>
    <row r="9" spans="1:26" s="43" customFormat="1" ht="32" x14ac:dyDescent="0.2">
      <c r="A9" s="141">
        <f t="shared" si="1"/>
        <v>8</v>
      </c>
      <c r="B9" s="47">
        <v>43950</v>
      </c>
      <c r="C9" s="13" t="str">
        <f t="shared" si="2"/>
        <v>USBP</v>
      </c>
      <c r="D9" s="43" t="s">
        <v>34</v>
      </c>
      <c r="E9" s="45" t="s">
        <v>95</v>
      </c>
      <c r="F9" s="45"/>
      <c r="G9" s="44" t="s">
        <v>89</v>
      </c>
      <c r="H9" s="163" t="str">
        <f t="shared" si="0"/>
        <v>Calexico, CA</v>
      </c>
      <c r="I9" s="248">
        <v>1</v>
      </c>
      <c r="J9" s="43" t="s">
        <v>73</v>
      </c>
      <c r="K9" s="43" t="s">
        <v>74</v>
      </c>
      <c r="L9" s="43" t="s">
        <v>73</v>
      </c>
      <c r="M9" s="43" t="s">
        <v>74</v>
      </c>
      <c r="O9" s="11" t="s">
        <v>74</v>
      </c>
      <c r="P9" s="43" t="s">
        <v>73</v>
      </c>
      <c r="Q9" s="134" t="s">
        <v>75</v>
      </c>
      <c r="R9" s="30"/>
      <c r="S9" s="43" t="s">
        <v>76</v>
      </c>
      <c r="T9" s="30">
        <v>43953</v>
      </c>
      <c r="U9" s="30"/>
      <c r="V9" s="30" t="s">
        <v>944</v>
      </c>
      <c r="W9" s="43" t="s">
        <v>96</v>
      </c>
      <c r="X9" s="336" t="s">
        <v>97</v>
      </c>
      <c r="Y9" s="53"/>
      <c r="Z9" s="53"/>
    </row>
    <row r="10" spans="1:26" s="43" customFormat="1" ht="16" x14ac:dyDescent="0.2">
      <c r="A10" s="141">
        <f t="shared" si="1"/>
        <v>9</v>
      </c>
      <c r="B10" s="47">
        <v>43950</v>
      </c>
      <c r="C10" s="13" t="str">
        <f t="shared" si="2"/>
        <v>USBP</v>
      </c>
      <c r="D10" s="43" t="s">
        <v>34</v>
      </c>
      <c r="E10" s="45" t="s">
        <v>95</v>
      </c>
      <c r="F10" s="45"/>
      <c r="G10" s="44" t="s">
        <v>89</v>
      </c>
      <c r="H10" s="163" t="str">
        <f t="shared" si="0"/>
        <v>Calexico, CA</v>
      </c>
      <c r="I10" s="248">
        <v>1</v>
      </c>
      <c r="J10" s="43" t="s">
        <v>73</v>
      </c>
      <c r="K10" s="43" t="s">
        <v>74</v>
      </c>
      <c r="L10" s="43" t="s">
        <v>73</v>
      </c>
      <c r="M10" s="43" t="s">
        <v>74</v>
      </c>
      <c r="O10" s="11" t="s">
        <v>74</v>
      </c>
      <c r="P10" s="43" t="s">
        <v>73</v>
      </c>
      <c r="Q10" s="134" t="s">
        <v>75</v>
      </c>
      <c r="R10" s="30"/>
      <c r="S10" s="43" t="s">
        <v>76</v>
      </c>
      <c r="T10" s="30">
        <v>43956</v>
      </c>
      <c r="U10" s="30"/>
      <c r="V10" s="30" t="s">
        <v>944</v>
      </c>
      <c r="W10" s="43" t="s">
        <v>96</v>
      </c>
      <c r="X10" s="336" t="s">
        <v>98</v>
      </c>
      <c r="Y10" s="53"/>
      <c r="Z10" s="53"/>
    </row>
    <row r="11" spans="1:26" s="43" customFormat="1" ht="32" x14ac:dyDescent="0.2">
      <c r="A11" s="141">
        <f t="shared" si="1"/>
        <v>10</v>
      </c>
      <c r="B11" s="47">
        <v>43950</v>
      </c>
      <c r="C11" s="13" t="str">
        <f t="shared" si="2"/>
        <v>USBP</v>
      </c>
      <c r="D11" s="43" t="s">
        <v>34</v>
      </c>
      <c r="E11" s="45" t="s">
        <v>95</v>
      </c>
      <c r="F11" s="45"/>
      <c r="G11" s="44" t="s">
        <v>89</v>
      </c>
      <c r="H11" s="163" t="str">
        <f t="shared" si="0"/>
        <v>Calexico, CA</v>
      </c>
      <c r="I11" s="248">
        <v>1</v>
      </c>
      <c r="J11" s="43" t="s">
        <v>73</v>
      </c>
      <c r="K11" s="43" t="s">
        <v>74</v>
      </c>
      <c r="L11" s="43" t="s">
        <v>73</v>
      </c>
      <c r="M11" s="43" t="s">
        <v>74</v>
      </c>
      <c r="O11" s="11" t="s">
        <v>74</v>
      </c>
      <c r="P11" s="43" t="s">
        <v>73</v>
      </c>
      <c r="Q11" s="134" t="s">
        <v>75</v>
      </c>
      <c r="R11" s="30"/>
      <c r="S11" s="43" t="s">
        <v>76</v>
      </c>
      <c r="T11" s="30">
        <v>43951</v>
      </c>
      <c r="U11" s="30"/>
      <c r="V11" s="30" t="s">
        <v>944</v>
      </c>
      <c r="W11" s="43" t="s">
        <v>96</v>
      </c>
      <c r="X11" s="336" t="s">
        <v>99</v>
      </c>
      <c r="Y11" s="53"/>
      <c r="Z11" s="53"/>
    </row>
    <row r="12" spans="1:26" s="43" customFormat="1" ht="16" x14ac:dyDescent="0.2">
      <c r="A12" s="141">
        <f t="shared" si="1"/>
        <v>11</v>
      </c>
      <c r="B12" s="47">
        <v>43950</v>
      </c>
      <c r="C12" s="13" t="str">
        <f t="shared" si="2"/>
        <v>USBP</v>
      </c>
      <c r="D12" s="43" t="s">
        <v>34</v>
      </c>
      <c r="E12" s="45" t="s">
        <v>95</v>
      </c>
      <c r="F12" s="45"/>
      <c r="G12" s="44" t="s">
        <v>89</v>
      </c>
      <c r="H12" s="163" t="str">
        <f t="shared" si="0"/>
        <v>Calexico, CA</v>
      </c>
      <c r="I12" s="248">
        <v>1</v>
      </c>
      <c r="J12" s="43" t="s">
        <v>73</v>
      </c>
      <c r="K12" s="43" t="s">
        <v>74</v>
      </c>
      <c r="L12" s="43" t="s">
        <v>73</v>
      </c>
      <c r="M12" s="43" t="s">
        <v>74</v>
      </c>
      <c r="O12" s="11" t="s">
        <v>74</v>
      </c>
      <c r="P12" s="43" t="s">
        <v>73</v>
      </c>
      <c r="Q12" s="134" t="s">
        <v>75</v>
      </c>
      <c r="R12" s="30"/>
      <c r="S12" s="43" t="s">
        <v>76</v>
      </c>
      <c r="T12" s="30">
        <v>43956</v>
      </c>
      <c r="U12" s="30"/>
      <c r="V12" s="30" t="s">
        <v>944</v>
      </c>
      <c r="W12" s="43" t="s">
        <v>77</v>
      </c>
      <c r="X12" s="336" t="s">
        <v>100</v>
      </c>
      <c r="Y12" s="53"/>
      <c r="Z12" s="53"/>
    </row>
    <row r="13" spans="1:26" s="43" customFormat="1" ht="32" x14ac:dyDescent="0.2">
      <c r="A13" s="141">
        <f t="shared" si="1"/>
        <v>12</v>
      </c>
      <c r="B13" s="47">
        <v>43950</v>
      </c>
      <c r="C13" s="13" t="str">
        <f t="shared" si="2"/>
        <v>USBP</v>
      </c>
      <c r="D13" s="43" t="s">
        <v>34</v>
      </c>
      <c r="E13" s="45" t="s">
        <v>34</v>
      </c>
      <c r="F13" s="45" t="s">
        <v>88</v>
      </c>
      <c r="G13" s="44" t="s">
        <v>89</v>
      </c>
      <c r="H13" s="163" t="str">
        <f t="shared" si="0"/>
        <v>El Centro, CA</v>
      </c>
      <c r="I13" s="248">
        <v>1</v>
      </c>
      <c r="J13" s="43" t="s">
        <v>73</v>
      </c>
      <c r="K13" s="43" t="s">
        <v>74</v>
      </c>
      <c r="L13" s="43" t="s">
        <v>73</v>
      </c>
      <c r="M13" s="43" t="s">
        <v>74</v>
      </c>
      <c r="O13" s="11" t="s">
        <v>73</v>
      </c>
      <c r="P13" s="43" t="s">
        <v>73</v>
      </c>
      <c r="Q13" s="134" t="s">
        <v>75</v>
      </c>
      <c r="R13" s="30"/>
      <c r="S13" s="43" t="s">
        <v>76</v>
      </c>
      <c r="T13" s="30">
        <v>43952</v>
      </c>
      <c r="U13" s="30"/>
      <c r="V13" s="30" t="s">
        <v>944</v>
      </c>
      <c r="W13" s="43" t="s">
        <v>77</v>
      </c>
      <c r="X13" s="334" t="s">
        <v>101</v>
      </c>
      <c r="Y13" s="53"/>
      <c r="Z13" s="53"/>
    </row>
    <row r="14" spans="1:26" s="11" customFormat="1" ht="96" x14ac:dyDescent="0.2">
      <c r="A14" s="141">
        <f t="shared" si="1"/>
        <v>13</v>
      </c>
      <c r="B14" s="13">
        <v>43925</v>
      </c>
      <c r="C14" s="13" t="str">
        <f t="shared" si="2"/>
        <v>USBP</v>
      </c>
      <c r="D14" s="11" t="s">
        <v>28</v>
      </c>
      <c r="E14" s="35" t="s">
        <v>102</v>
      </c>
      <c r="F14" s="35"/>
      <c r="G14" s="2" t="s">
        <v>86</v>
      </c>
      <c r="H14" s="163" t="str">
        <f t="shared" si="0"/>
        <v>El Paso, TX</v>
      </c>
      <c r="I14" s="129">
        <v>1</v>
      </c>
      <c r="J14" s="11" t="s">
        <v>74</v>
      </c>
      <c r="K14" s="11" t="s">
        <v>74</v>
      </c>
      <c r="L14" s="11" t="s">
        <v>73</v>
      </c>
      <c r="M14" s="11" t="s">
        <v>74</v>
      </c>
      <c r="O14" s="11" t="s">
        <v>73</v>
      </c>
      <c r="P14" s="11" t="s">
        <v>73</v>
      </c>
      <c r="Q14" s="2" t="s">
        <v>75</v>
      </c>
      <c r="R14" s="30"/>
      <c r="S14" s="11" t="s">
        <v>76</v>
      </c>
      <c r="T14" s="30">
        <v>43956</v>
      </c>
      <c r="U14" s="30"/>
      <c r="V14" s="30" t="s">
        <v>944</v>
      </c>
      <c r="W14" s="11" t="s">
        <v>77</v>
      </c>
      <c r="X14" s="334" t="s">
        <v>103</v>
      </c>
      <c r="Y14" s="50"/>
      <c r="Z14" s="200"/>
    </row>
    <row r="15" spans="1:26" s="64" customFormat="1" ht="112" x14ac:dyDescent="0.2">
      <c r="A15" s="313">
        <f t="shared" si="1"/>
        <v>14</v>
      </c>
      <c r="B15" s="63">
        <v>43927</v>
      </c>
      <c r="C15" s="63" t="str">
        <f t="shared" si="2"/>
        <v>USBP</v>
      </c>
      <c r="D15" s="64" t="s">
        <v>28</v>
      </c>
      <c r="E15" s="68" t="s">
        <v>104</v>
      </c>
      <c r="F15" s="68"/>
      <c r="G15" s="62" t="s">
        <v>86</v>
      </c>
      <c r="H15" s="188" t="str">
        <f t="shared" si="0"/>
        <v>Santa Teresa, NM</v>
      </c>
      <c r="I15" s="247">
        <v>1</v>
      </c>
      <c r="J15" s="64" t="s">
        <v>74</v>
      </c>
      <c r="K15" s="64" t="s">
        <v>74</v>
      </c>
      <c r="L15" s="64" t="s">
        <v>73</v>
      </c>
      <c r="M15" s="64" t="s">
        <v>74</v>
      </c>
      <c r="O15" s="64" t="s">
        <v>73</v>
      </c>
      <c r="P15" s="64" t="s">
        <v>73</v>
      </c>
      <c r="Q15" s="62" t="s">
        <v>90</v>
      </c>
      <c r="R15" s="326">
        <v>43928</v>
      </c>
      <c r="S15" s="64" t="s">
        <v>76</v>
      </c>
      <c r="T15" s="326">
        <v>43963</v>
      </c>
      <c r="U15" s="326"/>
      <c r="V15" s="326" t="s">
        <v>944</v>
      </c>
      <c r="W15" s="64" t="s">
        <v>77</v>
      </c>
      <c r="X15" s="335" t="s">
        <v>105</v>
      </c>
      <c r="Y15" s="144"/>
      <c r="Z15" s="201"/>
    </row>
    <row r="16" spans="1:26" s="43" customFormat="1" ht="48" x14ac:dyDescent="0.2">
      <c r="A16" s="141">
        <f t="shared" si="1"/>
        <v>15</v>
      </c>
      <c r="B16" s="47">
        <v>43928</v>
      </c>
      <c r="C16" s="13" t="str">
        <f t="shared" si="2"/>
        <v>USBP</v>
      </c>
      <c r="D16" s="43" t="s">
        <v>28</v>
      </c>
      <c r="E16" s="45" t="s">
        <v>102</v>
      </c>
      <c r="F16" s="45"/>
      <c r="G16" s="44" t="s">
        <v>86</v>
      </c>
      <c r="H16" s="163" t="str">
        <f t="shared" si="0"/>
        <v>El Paso, TX</v>
      </c>
      <c r="I16" s="248">
        <v>1</v>
      </c>
      <c r="J16" s="43" t="s">
        <v>74</v>
      </c>
      <c r="K16" s="43" t="s">
        <v>74</v>
      </c>
      <c r="L16" s="43" t="s">
        <v>73</v>
      </c>
      <c r="M16" s="43" t="s">
        <v>74</v>
      </c>
      <c r="O16" s="11" t="s">
        <v>74</v>
      </c>
      <c r="P16" s="43" t="s">
        <v>74</v>
      </c>
      <c r="Q16" s="44"/>
      <c r="R16" s="30"/>
      <c r="S16" s="43" t="s">
        <v>76</v>
      </c>
      <c r="T16" s="30">
        <v>43955</v>
      </c>
      <c r="U16" s="30"/>
      <c r="V16" s="30" t="s">
        <v>944</v>
      </c>
      <c r="W16" s="43" t="s">
        <v>96</v>
      </c>
      <c r="X16" s="336" t="s">
        <v>106</v>
      </c>
      <c r="Y16" s="50"/>
      <c r="Z16" s="200"/>
    </row>
    <row r="17" spans="1:26" s="64" customFormat="1" ht="32" x14ac:dyDescent="0.2">
      <c r="A17" s="313">
        <f t="shared" si="1"/>
        <v>16</v>
      </c>
      <c r="B17" s="63">
        <v>43932</v>
      </c>
      <c r="C17" s="63" t="str">
        <f t="shared" si="2"/>
        <v>USBP</v>
      </c>
      <c r="D17" s="64" t="s">
        <v>28</v>
      </c>
      <c r="E17" s="68" t="s">
        <v>28</v>
      </c>
      <c r="F17" s="68" t="s">
        <v>107</v>
      </c>
      <c r="G17" s="62" t="s">
        <v>86</v>
      </c>
      <c r="H17" s="188" t="str">
        <f t="shared" si="0"/>
        <v>El Paso, TX</v>
      </c>
      <c r="I17" s="247">
        <v>1</v>
      </c>
      <c r="J17" s="64" t="s">
        <v>73</v>
      </c>
      <c r="K17" s="64" t="s">
        <v>74</v>
      </c>
      <c r="L17" s="64" t="s">
        <v>73</v>
      </c>
      <c r="M17" s="64" t="s">
        <v>74</v>
      </c>
      <c r="O17" s="64" t="s">
        <v>74</v>
      </c>
      <c r="P17" s="64" t="s">
        <v>73</v>
      </c>
      <c r="Q17" s="62" t="s">
        <v>90</v>
      </c>
      <c r="R17" s="326">
        <v>43934</v>
      </c>
      <c r="S17" s="64" t="s">
        <v>76</v>
      </c>
      <c r="T17" s="326">
        <v>43956</v>
      </c>
      <c r="U17" s="326"/>
      <c r="V17" s="326" t="s">
        <v>944</v>
      </c>
      <c r="W17" s="64" t="s">
        <v>77</v>
      </c>
      <c r="X17" s="335" t="s">
        <v>108</v>
      </c>
      <c r="Y17" s="144"/>
      <c r="Z17" s="201"/>
    </row>
    <row r="18" spans="1:26" s="43" customFormat="1" ht="16" x14ac:dyDescent="0.2">
      <c r="A18" s="141">
        <f t="shared" si="1"/>
        <v>17</v>
      </c>
      <c r="B18" s="47">
        <v>43937</v>
      </c>
      <c r="C18" s="13" t="str">
        <f t="shared" si="2"/>
        <v>USBP</v>
      </c>
      <c r="D18" s="43" t="s">
        <v>28</v>
      </c>
      <c r="E18" s="45" t="s">
        <v>109</v>
      </c>
      <c r="F18" s="45"/>
      <c r="G18" s="44" t="s">
        <v>86</v>
      </c>
      <c r="H18" s="163" t="str">
        <f t="shared" si="0"/>
        <v>Las Cruces, NM</v>
      </c>
      <c r="I18" s="248">
        <v>1</v>
      </c>
      <c r="J18" s="43" t="s">
        <v>73</v>
      </c>
      <c r="K18" s="43" t="s">
        <v>74</v>
      </c>
      <c r="L18" s="43" t="s">
        <v>73</v>
      </c>
      <c r="M18" s="43" t="s">
        <v>74</v>
      </c>
      <c r="O18" s="11" t="s">
        <v>74</v>
      </c>
      <c r="P18" s="43" t="s">
        <v>74</v>
      </c>
      <c r="Q18" s="44"/>
      <c r="R18" s="30"/>
      <c r="S18" s="43" t="s">
        <v>76</v>
      </c>
      <c r="T18" s="30">
        <v>43952</v>
      </c>
      <c r="U18" s="30"/>
      <c r="V18" s="30" t="s">
        <v>944</v>
      </c>
      <c r="W18" s="43" t="s">
        <v>77</v>
      </c>
      <c r="X18" s="334" t="s">
        <v>110</v>
      </c>
      <c r="Y18" s="50"/>
      <c r="Z18" s="200"/>
    </row>
    <row r="19" spans="1:26" s="64" customFormat="1" ht="32" x14ac:dyDescent="0.2">
      <c r="A19" s="313">
        <f t="shared" si="1"/>
        <v>18</v>
      </c>
      <c r="B19" s="63">
        <v>43942</v>
      </c>
      <c r="C19" s="63" t="str">
        <f t="shared" si="2"/>
        <v>USBP</v>
      </c>
      <c r="D19" s="64" t="s">
        <v>28</v>
      </c>
      <c r="E19" s="68" t="s">
        <v>111</v>
      </c>
      <c r="F19" s="68"/>
      <c r="G19" s="62" t="s">
        <v>86</v>
      </c>
      <c r="H19" s="188" t="str">
        <f t="shared" si="0"/>
        <v>Alamogordo, NM</v>
      </c>
      <c r="I19" s="247">
        <v>1</v>
      </c>
      <c r="J19" s="64" t="s">
        <v>73</v>
      </c>
      <c r="K19" s="64" t="s">
        <v>74</v>
      </c>
      <c r="L19" s="64" t="s">
        <v>73</v>
      </c>
      <c r="M19" s="64" t="s">
        <v>74</v>
      </c>
      <c r="O19" s="64" t="s">
        <v>73</v>
      </c>
      <c r="P19" s="64" t="s">
        <v>73</v>
      </c>
      <c r="Q19" s="62" t="s">
        <v>90</v>
      </c>
      <c r="R19" s="326">
        <v>43944</v>
      </c>
      <c r="S19" s="64" t="s">
        <v>76</v>
      </c>
      <c r="T19" s="326">
        <v>43962</v>
      </c>
      <c r="U19" s="326"/>
      <c r="V19" s="326" t="s">
        <v>944</v>
      </c>
      <c r="W19" s="64" t="s">
        <v>77</v>
      </c>
      <c r="X19" s="335" t="s">
        <v>112</v>
      </c>
      <c r="Y19" s="144"/>
      <c r="Z19" s="201"/>
    </row>
    <row r="20" spans="1:26" s="43" customFormat="1" ht="16" x14ac:dyDescent="0.2">
      <c r="A20" s="141">
        <f t="shared" si="1"/>
        <v>19</v>
      </c>
      <c r="B20" s="47">
        <v>43943</v>
      </c>
      <c r="C20" s="13" t="str">
        <f t="shared" si="2"/>
        <v>USBP</v>
      </c>
      <c r="D20" s="43" t="s">
        <v>28</v>
      </c>
      <c r="E20" s="45" t="s">
        <v>113</v>
      </c>
      <c r="F20" s="45"/>
      <c r="G20" s="44" t="s">
        <v>86</v>
      </c>
      <c r="H20" s="163" t="str">
        <f t="shared" si="0"/>
        <v>Lordsburg, NM</v>
      </c>
      <c r="I20" s="248">
        <v>1</v>
      </c>
      <c r="J20" s="43" t="s">
        <v>73</v>
      </c>
      <c r="K20" s="43" t="s">
        <v>74</v>
      </c>
      <c r="L20" s="43" t="s">
        <v>73</v>
      </c>
      <c r="M20" s="43" t="s">
        <v>74</v>
      </c>
      <c r="O20" s="11" t="s">
        <v>73</v>
      </c>
      <c r="P20" s="43" t="s">
        <v>73</v>
      </c>
      <c r="Q20" s="44" t="s">
        <v>75</v>
      </c>
      <c r="R20" s="30"/>
      <c r="S20" s="43" t="s">
        <v>76</v>
      </c>
      <c r="T20" s="30">
        <v>43955</v>
      </c>
      <c r="U20" s="30"/>
      <c r="V20" s="30" t="s">
        <v>944</v>
      </c>
      <c r="W20" s="43" t="s">
        <v>91</v>
      </c>
      <c r="X20" s="334" t="s">
        <v>114</v>
      </c>
      <c r="Y20" s="50"/>
      <c r="Z20" s="200"/>
    </row>
    <row r="21" spans="1:26" s="43" customFormat="1" ht="16" x14ac:dyDescent="0.2">
      <c r="A21" s="141">
        <f t="shared" si="1"/>
        <v>20</v>
      </c>
      <c r="B21" s="47">
        <v>43944</v>
      </c>
      <c r="C21" s="13" t="str">
        <f t="shared" si="2"/>
        <v>USBP</v>
      </c>
      <c r="D21" s="43" t="s">
        <v>28</v>
      </c>
      <c r="E21" s="45" t="s">
        <v>102</v>
      </c>
      <c r="F21" s="45"/>
      <c r="G21" s="44" t="s">
        <v>86</v>
      </c>
      <c r="H21" s="163" t="str">
        <f t="shared" si="0"/>
        <v>El Paso, TX</v>
      </c>
      <c r="I21" s="248">
        <v>1</v>
      </c>
      <c r="J21" s="43" t="s">
        <v>73</v>
      </c>
      <c r="K21" s="43" t="s">
        <v>74</v>
      </c>
      <c r="L21" s="43" t="s">
        <v>73</v>
      </c>
      <c r="M21" s="43" t="s">
        <v>74</v>
      </c>
      <c r="O21" s="11" t="s">
        <v>74</v>
      </c>
      <c r="P21" s="43" t="s">
        <v>74</v>
      </c>
      <c r="Q21" s="44"/>
      <c r="R21" s="30"/>
      <c r="S21" s="43" t="s">
        <v>76</v>
      </c>
      <c r="T21" s="30">
        <v>43961</v>
      </c>
      <c r="U21" s="30"/>
      <c r="V21" s="30" t="s">
        <v>944</v>
      </c>
      <c r="W21" s="43" t="s">
        <v>77</v>
      </c>
      <c r="X21" s="334" t="s">
        <v>115</v>
      </c>
      <c r="Y21" s="50"/>
      <c r="Z21" s="200"/>
    </row>
    <row r="22" spans="1:26" s="43" customFormat="1" ht="16" x14ac:dyDescent="0.2">
      <c r="A22" s="141">
        <f t="shared" si="1"/>
        <v>21</v>
      </c>
      <c r="B22" s="47">
        <v>43945</v>
      </c>
      <c r="C22" s="13" t="str">
        <f t="shared" si="2"/>
        <v>USBP</v>
      </c>
      <c r="D22" s="43" t="s">
        <v>28</v>
      </c>
      <c r="E22" s="45" t="s">
        <v>111</v>
      </c>
      <c r="F22" s="45"/>
      <c r="G22" s="44" t="s">
        <v>86</v>
      </c>
      <c r="H22" s="163" t="str">
        <f t="shared" si="0"/>
        <v>Alamogordo, NM</v>
      </c>
      <c r="I22" s="248">
        <v>1</v>
      </c>
      <c r="J22" s="43" t="s">
        <v>73</v>
      </c>
      <c r="K22" s="43" t="s">
        <v>74</v>
      </c>
      <c r="L22" s="43" t="s">
        <v>73</v>
      </c>
      <c r="M22" s="43" t="s">
        <v>74</v>
      </c>
      <c r="O22" s="11" t="s">
        <v>73</v>
      </c>
      <c r="P22" s="43" t="s">
        <v>73</v>
      </c>
      <c r="Q22" s="44" t="s">
        <v>75</v>
      </c>
      <c r="R22" s="30"/>
      <c r="S22" s="43" t="s">
        <v>76</v>
      </c>
      <c r="T22" s="30">
        <v>43955</v>
      </c>
      <c r="U22" s="30"/>
      <c r="V22" s="30" t="s">
        <v>944</v>
      </c>
      <c r="W22" s="43" t="s">
        <v>116</v>
      </c>
      <c r="X22" s="334" t="s">
        <v>117</v>
      </c>
      <c r="Y22" s="50"/>
      <c r="Z22" s="200"/>
    </row>
    <row r="23" spans="1:26" s="43" customFormat="1" ht="32" x14ac:dyDescent="0.2">
      <c r="A23" s="141">
        <f t="shared" si="1"/>
        <v>22</v>
      </c>
      <c r="B23" s="47">
        <v>43948</v>
      </c>
      <c r="C23" s="13" t="str">
        <f t="shared" si="2"/>
        <v>USBP</v>
      </c>
      <c r="D23" s="43" t="s">
        <v>28</v>
      </c>
      <c r="E23" s="45" t="s">
        <v>111</v>
      </c>
      <c r="F23" s="45"/>
      <c r="G23" s="44" t="s">
        <v>86</v>
      </c>
      <c r="H23" s="163" t="str">
        <f t="shared" si="0"/>
        <v>Alamogordo, NM</v>
      </c>
      <c r="I23" s="248">
        <v>1</v>
      </c>
      <c r="J23" s="43" t="s">
        <v>73</v>
      </c>
      <c r="K23" s="43" t="s">
        <v>74</v>
      </c>
      <c r="L23" s="43" t="s">
        <v>73</v>
      </c>
      <c r="M23" s="43" t="s">
        <v>74</v>
      </c>
      <c r="O23" s="11" t="s">
        <v>73</v>
      </c>
      <c r="P23" s="43" t="s">
        <v>73</v>
      </c>
      <c r="Q23" s="44" t="s">
        <v>75</v>
      </c>
      <c r="R23" s="30"/>
      <c r="S23" s="43" t="s">
        <v>76</v>
      </c>
      <c r="T23" s="30">
        <v>43955</v>
      </c>
      <c r="U23" s="30"/>
      <c r="V23" s="30" t="s">
        <v>944</v>
      </c>
      <c r="W23" s="43" t="s">
        <v>77</v>
      </c>
      <c r="X23" s="334" t="s">
        <v>118</v>
      </c>
      <c r="Y23" s="50"/>
      <c r="Z23" s="200"/>
    </row>
    <row r="24" spans="1:26" s="43" customFormat="1" ht="48" x14ac:dyDescent="0.2">
      <c r="A24" s="141">
        <f t="shared" si="1"/>
        <v>23</v>
      </c>
      <c r="B24" s="47">
        <v>43948</v>
      </c>
      <c r="C24" s="13" t="str">
        <f t="shared" si="2"/>
        <v>USBP</v>
      </c>
      <c r="D24" s="43" t="s">
        <v>28</v>
      </c>
      <c r="E24" s="45" t="s">
        <v>119</v>
      </c>
      <c r="F24" s="45"/>
      <c r="G24" s="44" t="s">
        <v>86</v>
      </c>
      <c r="H24" s="163" t="str">
        <f t="shared" si="0"/>
        <v>Clint, TX</v>
      </c>
      <c r="I24" s="248">
        <v>1</v>
      </c>
      <c r="J24" s="43" t="s">
        <v>73</v>
      </c>
      <c r="K24" s="43" t="s">
        <v>74</v>
      </c>
      <c r="L24" s="43" t="s">
        <v>73</v>
      </c>
      <c r="M24" s="43" t="s">
        <v>74</v>
      </c>
      <c r="O24" s="11" t="s">
        <v>73</v>
      </c>
      <c r="P24" s="43" t="s">
        <v>73</v>
      </c>
      <c r="Q24" s="44" t="s">
        <v>75</v>
      </c>
      <c r="R24" s="30"/>
      <c r="S24" s="43" t="s">
        <v>120</v>
      </c>
      <c r="T24" s="30"/>
      <c r="U24" s="30"/>
      <c r="V24" s="30" t="s">
        <v>944</v>
      </c>
      <c r="W24" s="43" t="s">
        <v>77</v>
      </c>
      <c r="X24" s="334" t="s">
        <v>121</v>
      </c>
      <c r="Y24" s="50"/>
      <c r="Z24" s="200"/>
    </row>
    <row r="25" spans="1:26" s="64" customFormat="1" ht="64" x14ac:dyDescent="0.2">
      <c r="A25" s="313">
        <f t="shared" si="1"/>
        <v>24</v>
      </c>
      <c r="B25" s="63">
        <v>43949</v>
      </c>
      <c r="C25" s="63" t="str">
        <f t="shared" si="2"/>
        <v>USBP</v>
      </c>
      <c r="D25" s="64" t="s">
        <v>28</v>
      </c>
      <c r="E25" s="68" t="s">
        <v>111</v>
      </c>
      <c r="F25" s="68"/>
      <c r="G25" s="62" t="s">
        <v>86</v>
      </c>
      <c r="H25" s="188" t="str">
        <f t="shared" si="0"/>
        <v>Alamogordo, NM</v>
      </c>
      <c r="I25" s="247">
        <v>1</v>
      </c>
      <c r="J25" s="64" t="s">
        <v>73</v>
      </c>
      <c r="K25" s="64" t="s">
        <v>74</v>
      </c>
      <c r="L25" s="64" t="s">
        <v>73</v>
      </c>
      <c r="M25" s="64" t="s">
        <v>74</v>
      </c>
      <c r="O25" s="64" t="s">
        <v>73</v>
      </c>
      <c r="P25" s="64" t="s">
        <v>73</v>
      </c>
      <c r="Q25" s="62" t="s">
        <v>90</v>
      </c>
      <c r="R25" s="326">
        <v>43949</v>
      </c>
      <c r="S25" s="64" t="s">
        <v>76</v>
      </c>
      <c r="T25" s="326">
        <v>43970</v>
      </c>
      <c r="U25" s="326"/>
      <c r="V25" s="326" t="s">
        <v>944</v>
      </c>
      <c r="W25" s="64" t="s">
        <v>96</v>
      </c>
      <c r="X25" s="335" t="s">
        <v>122</v>
      </c>
      <c r="Y25" s="144"/>
      <c r="Z25" s="201"/>
    </row>
    <row r="26" spans="1:26" s="43" customFormat="1" ht="17" x14ac:dyDescent="0.2">
      <c r="A26" s="141">
        <f t="shared" si="1"/>
        <v>25</v>
      </c>
      <c r="B26" s="50">
        <v>43944</v>
      </c>
      <c r="C26" s="13" t="str">
        <f t="shared" si="2"/>
        <v>USBP</v>
      </c>
      <c r="D26" s="45" t="s">
        <v>17</v>
      </c>
      <c r="E26" s="53" t="s">
        <v>123</v>
      </c>
      <c r="F26" s="53"/>
      <c r="G26" s="44" t="s">
        <v>72</v>
      </c>
      <c r="H26" s="163" t="str">
        <f t="shared" si="0"/>
        <v>Laredo, TX</v>
      </c>
      <c r="I26" s="249">
        <v>1</v>
      </c>
      <c r="J26" s="45" t="s">
        <v>73</v>
      </c>
      <c r="K26" s="45" t="s">
        <v>74</v>
      </c>
      <c r="L26" s="45" t="s">
        <v>73</v>
      </c>
      <c r="M26" s="45" t="s">
        <v>74</v>
      </c>
      <c r="O26" s="11" t="s">
        <v>73</v>
      </c>
      <c r="P26" s="45" t="s">
        <v>73</v>
      </c>
      <c r="Q26" s="44" t="s">
        <v>75</v>
      </c>
      <c r="R26" s="30"/>
      <c r="S26" s="43" t="s">
        <v>76</v>
      </c>
      <c r="T26" s="30">
        <v>43950</v>
      </c>
      <c r="U26" s="30"/>
      <c r="V26" s="30" t="s">
        <v>944</v>
      </c>
      <c r="W26" s="43" t="s">
        <v>77</v>
      </c>
      <c r="X26" s="337" t="s">
        <v>124</v>
      </c>
      <c r="Y26" s="47"/>
      <c r="Z26" s="48"/>
    </row>
    <row r="27" spans="1:26" ht="34" x14ac:dyDescent="0.2">
      <c r="A27" s="141">
        <f t="shared" si="1"/>
        <v>26</v>
      </c>
      <c r="B27" s="30">
        <v>43944</v>
      </c>
      <c r="C27" s="13" t="str">
        <f t="shared" si="2"/>
        <v>USBP</v>
      </c>
      <c r="D27" s="29" t="s">
        <v>17</v>
      </c>
      <c r="E27" s="29" t="s">
        <v>17</v>
      </c>
      <c r="F27" s="29" t="s">
        <v>85</v>
      </c>
      <c r="G27" s="29" t="s">
        <v>72</v>
      </c>
      <c r="H27" s="163" t="str">
        <f t="shared" si="0"/>
        <v>Laredo, TX</v>
      </c>
      <c r="I27" s="250">
        <v>1</v>
      </c>
      <c r="J27" s="29" t="s">
        <v>73</v>
      </c>
      <c r="K27" s="29" t="s">
        <v>74</v>
      </c>
      <c r="L27" s="29" t="s">
        <v>73</v>
      </c>
      <c r="M27" s="29" t="s">
        <v>74</v>
      </c>
      <c r="O27" s="11" t="s">
        <v>74</v>
      </c>
      <c r="P27" s="29" t="s">
        <v>74</v>
      </c>
      <c r="S27" s="43" t="s">
        <v>76</v>
      </c>
      <c r="T27" s="30">
        <f t="shared" ref="T27:T59" si="3">T26</f>
        <v>43950</v>
      </c>
      <c r="V27" s="30" t="s">
        <v>944</v>
      </c>
      <c r="W27" s="29" t="s">
        <v>125</v>
      </c>
      <c r="X27" s="337" t="s">
        <v>126</v>
      </c>
    </row>
    <row r="28" spans="1:26" ht="17" x14ac:dyDescent="0.2">
      <c r="A28" s="141">
        <f t="shared" si="1"/>
        <v>27</v>
      </c>
      <c r="B28" s="30">
        <v>43946</v>
      </c>
      <c r="C28" s="13" t="str">
        <f t="shared" si="2"/>
        <v>USBP</v>
      </c>
      <c r="D28" s="29" t="s">
        <v>17</v>
      </c>
      <c r="E28" s="29" t="s">
        <v>17</v>
      </c>
      <c r="F28" s="29" t="s">
        <v>85</v>
      </c>
      <c r="G28" s="29" t="s">
        <v>72</v>
      </c>
      <c r="H28" s="163" t="str">
        <f t="shared" si="0"/>
        <v>Laredo, TX</v>
      </c>
      <c r="I28" s="250">
        <v>1</v>
      </c>
      <c r="J28" s="29" t="s">
        <v>73</v>
      </c>
      <c r="K28" s="29" t="s">
        <v>74</v>
      </c>
      <c r="L28" s="29" t="s">
        <v>73</v>
      </c>
      <c r="M28" s="29" t="s">
        <v>74</v>
      </c>
      <c r="O28" s="11" t="s">
        <v>74</v>
      </c>
      <c r="P28" s="29" t="s">
        <v>74</v>
      </c>
      <c r="S28" s="43" t="s">
        <v>76</v>
      </c>
      <c r="T28" s="30">
        <f t="shared" si="3"/>
        <v>43950</v>
      </c>
      <c r="V28" s="30" t="s">
        <v>944</v>
      </c>
      <c r="W28" s="29" t="s">
        <v>80</v>
      </c>
      <c r="X28" s="337" t="s">
        <v>127</v>
      </c>
    </row>
    <row r="29" spans="1:26" ht="17" x14ac:dyDescent="0.2">
      <c r="A29" s="141">
        <f t="shared" si="1"/>
        <v>28</v>
      </c>
      <c r="B29" s="30">
        <f t="shared" ref="B29:B58" si="4">B28</f>
        <v>43946</v>
      </c>
      <c r="C29" s="13" t="str">
        <f t="shared" si="2"/>
        <v>USBP</v>
      </c>
      <c r="D29" s="29" t="s">
        <v>17</v>
      </c>
      <c r="E29" s="29" t="s">
        <v>17</v>
      </c>
      <c r="F29" s="29" t="s">
        <v>85</v>
      </c>
      <c r="G29" s="29" t="s">
        <v>72</v>
      </c>
      <c r="H29" s="163" t="str">
        <f t="shared" si="0"/>
        <v>Laredo, TX</v>
      </c>
      <c r="I29" s="250">
        <v>1</v>
      </c>
      <c r="J29" s="29" t="s">
        <v>73</v>
      </c>
      <c r="K29" s="29" t="s">
        <v>74</v>
      </c>
      <c r="L29" s="29" t="s">
        <v>73</v>
      </c>
      <c r="M29" s="29" t="s">
        <v>74</v>
      </c>
      <c r="O29" s="11" t="s">
        <v>74</v>
      </c>
      <c r="P29" s="29" t="s">
        <v>74</v>
      </c>
      <c r="S29" s="43" t="s">
        <v>76</v>
      </c>
      <c r="T29" s="30">
        <f t="shared" si="3"/>
        <v>43950</v>
      </c>
      <c r="V29" s="30" t="s">
        <v>944</v>
      </c>
      <c r="W29" s="29" t="s">
        <v>80</v>
      </c>
      <c r="X29" s="337" t="s">
        <v>127</v>
      </c>
    </row>
    <row r="30" spans="1:26" ht="17" x14ac:dyDescent="0.2">
      <c r="A30" s="141">
        <f t="shared" si="1"/>
        <v>29</v>
      </c>
      <c r="B30" s="30">
        <f t="shared" si="4"/>
        <v>43946</v>
      </c>
      <c r="C30" s="13" t="str">
        <f t="shared" si="2"/>
        <v>USBP</v>
      </c>
      <c r="D30" s="29" t="s">
        <v>17</v>
      </c>
      <c r="E30" s="29" t="s">
        <v>17</v>
      </c>
      <c r="F30" s="29" t="s">
        <v>85</v>
      </c>
      <c r="G30" s="29" t="s">
        <v>72</v>
      </c>
      <c r="H30" s="163" t="str">
        <f t="shared" si="0"/>
        <v>Laredo, TX</v>
      </c>
      <c r="I30" s="250">
        <v>1</v>
      </c>
      <c r="J30" s="29" t="s">
        <v>73</v>
      </c>
      <c r="K30" s="29" t="s">
        <v>74</v>
      </c>
      <c r="L30" s="29" t="s">
        <v>73</v>
      </c>
      <c r="M30" s="29" t="s">
        <v>74</v>
      </c>
      <c r="O30" s="11" t="s">
        <v>74</v>
      </c>
      <c r="P30" s="29" t="s">
        <v>74</v>
      </c>
      <c r="S30" s="43" t="s">
        <v>76</v>
      </c>
      <c r="T30" s="30">
        <f t="shared" si="3"/>
        <v>43950</v>
      </c>
      <c r="V30" s="30" t="s">
        <v>944</v>
      </c>
      <c r="W30" s="29" t="s">
        <v>80</v>
      </c>
      <c r="X30" s="337" t="s">
        <v>127</v>
      </c>
    </row>
    <row r="31" spans="1:26" ht="17" x14ac:dyDescent="0.2">
      <c r="A31" s="141">
        <f t="shared" si="1"/>
        <v>30</v>
      </c>
      <c r="B31" s="30">
        <f t="shared" si="4"/>
        <v>43946</v>
      </c>
      <c r="C31" s="13" t="str">
        <f t="shared" si="2"/>
        <v>USBP</v>
      </c>
      <c r="D31" s="29" t="s">
        <v>17</v>
      </c>
      <c r="E31" s="29" t="s">
        <v>17</v>
      </c>
      <c r="F31" s="29" t="s">
        <v>85</v>
      </c>
      <c r="G31" s="29" t="s">
        <v>72</v>
      </c>
      <c r="H31" s="163" t="str">
        <f t="shared" si="0"/>
        <v>Laredo, TX</v>
      </c>
      <c r="I31" s="250">
        <v>1</v>
      </c>
      <c r="J31" s="29" t="s">
        <v>73</v>
      </c>
      <c r="K31" s="29" t="s">
        <v>74</v>
      </c>
      <c r="L31" s="29" t="s">
        <v>73</v>
      </c>
      <c r="M31" s="29" t="s">
        <v>74</v>
      </c>
      <c r="O31" s="11" t="s">
        <v>74</v>
      </c>
      <c r="P31" s="29" t="s">
        <v>74</v>
      </c>
      <c r="S31" s="43" t="s">
        <v>76</v>
      </c>
      <c r="T31" s="30">
        <f t="shared" si="3"/>
        <v>43950</v>
      </c>
      <c r="V31" s="30" t="s">
        <v>944</v>
      </c>
      <c r="W31" s="29" t="s">
        <v>80</v>
      </c>
      <c r="X31" s="337" t="s">
        <v>127</v>
      </c>
    </row>
    <row r="32" spans="1:26" ht="17" x14ac:dyDescent="0.2">
      <c r="A32" s="141">
        <f t="shared" si="1"/>
        <v>31</v>
      </c>
      <c r="B32" s="30">
        <f t="shared" si="4"/>
        <v>43946</v>
      </c>
      <c r="C32" s="13" t="str">
        <f t="shared" si="2"/>
        <v>USBP</v>
      </c>
      <c r="D32" s="29" t="s">
        <v>17</v>
      </c>
      <c r="E32" s="29" t="s">
        <v>17</v>
      </c>
      <c r="F32" s="29" t="s">
        <v>85</v>
      </c>
      <c r="G32" s="29" t="s">
        <v>72</v>
      </c>
      <c r="H32" s="163" t="str">
        <f t="shared" si="0"/>
        <v>Laredo, TX</v>
      </c>
      <c r="I32" s="250">
        <v>1</v>
      </c>
      <c r="J32" s="29" t="s">
        <v>73</v>
      </c>
      <c r="K32" s="29" t="s">
        <v>74</v>
      </c>
      <c r="L32" s="29" t="s">
        <v>73</v>
      </c>
      <c r="M32" s="29" t="s">
        <v>74</v>
      </c>
      <c r="O32" s="11" t="s">
        <v>74</v>
      </c>
      <c r="P32" s="29" t="s">
        <v>74</v>
      </c>
      <c r="S32" s="43" t="s">
        <v>76</v>
      </c>
      <c r="T32" s="30">
        <f t="shared" si="3"/>
        <v>43950</v>
      </c>
      <c r="V32" s="30" t="s">
        <v>944</v>
      </c>
      <c r="W32" s="29" t="s">
        <v>80</v>
      </c>
      <c r="X32" s="337" t="s">
        <v>127</v>
      </c>
    </row>
    <row r="33" spans="1:24" ht="17" x14ac:dyDescent="0.2">
      <c r="A33" s="141">
        <f t="shared" si="1"/>
        <v>32</v>
      </c>
      <c r="B33" s="30">
        <f t="shared" si="4"/>
        <v>43946</v>
      </c>
      <c r="C33" s="13" t="str">
        <f t="shared" si="2"/>
        <v>USBP</v>
      </c>
      <c r="D33" s="29" t="s">
        <v>17</v>
      </c>
      <c r="E33" s="29" t="s">
        <v>17</v>
      </c>
      <c r="F33" s="29" t="s">
        <v>85</v>
      </c>
      <c r="G33" s="29" t="s">
        <v>72</v>
      </c>
      <c r="H33" s="163" t="str">
        <f t="shared" si="0"/>
        <v>Laredo, TX</v>
      </c>
      <c r="I33" s="250">
        <v>1</v>
      </c>
      <c r="J33" s="29" t="s">
        <v>73</v>
      </c>
      <c r="K33" s="29" t="s">
        <v>74</v>
      </c>
      <c r="L33" s="29" t="s">
        <v>73</v>
      </c>
      <c r="M33" s="29" t="s">
        <v>74</v>
      </c>
      <c r="O33" s="11" t="s">
        <v>74</v>
      </c>
      <c r="P33" s="29" t="s">
        <v>74</v>
      </c>
      <c r="S33" s="43" t="s">
        <v>76</v>
      </c>
      <c r="T33" s="30">
        <f t="shared" si="3"/>
        <v>43950</v>
      </c>
      <c r="V33" s="30" t="s">
        <v>944</v>
      </c>
      <c r="W33" s="29" t="s">
        <v>80</v>
      </c>
      <c r="X33" s="337" t="s">
        <v>127</v>
      </c>
    </row>
    <row r="34" spans="1:24" ht="17" x14ac:dyDescent="0.2">
      <c r="A34" s="141">
        <f t="shared" si="1"/>
        <v>33</v>
      </c>
      <c r="B34" s="30">
        <f t="shared" si="4"/>
        <v>43946</v>
      </c>
      <c r="C34" s="13" t="str">
        <f t="shared" si="2"/>
        <v>USBP</v>
      </c>
      <c r="D34" s="29" t="s">
        <v>17</v>
      </c>
      <c r="E34" s="29" t="s">
        <v>17</v>
      </c>
      <c r="F34" s="29" t="s">
        <v>85</v>
      </c>
      <c r="G34" s="29" t="s">
        <v>72</v>
      </c>
      <c r="H34" s="163" t="str">
        <f t="shared" si="0"/>
        <v>Laredo, TX</v>
      </c>
      <c r="I34" s="250">
        <v>1</v>
      </c>
      <c r="J34" s="29" t="s">
        <v>73</v>
      </c>
      <c r="K34" s="29" t="s">
        <v>74</v>
      </c>
      <c r="L34" s="29" t="s">
        <v>73</v>
      </c>
      <c r="M34" s="29" t="s">
        <v>74</v>
      </c>
      <c r="O34" s="11" t="s">
        <v>74</v>
      </c>
      <c r="P34" s="29" t="s">
        <v>74</v>
      </c>
      <c r="S34" s="43" t="s">
        <v>76</v>
      </c>
      <c r="T34" s="30">
        <f t="shared" si="3"/>
        <v>43950</v>
      </c>
      <c r="V34" s="30" t="s">
        <v>944</v>
      </c>
      <c r="W34" s="29" t="s">
        <v>80</v>
      </c>
      <c r="X34" s="337" t="s">
        <v>127</v>
      </c>
    </row>
    <row r="35" spans="1:24" ht="17" x14ac:dyDescent="0.2">
      <c r="A35" s="141">
        <f t="shared" si="1"/>
        <v>34</v>
      </c>
      <c r="B35" s="30">
        <f t="shared" si="4"/>
        <v>43946</v>
      </c>
      <c r="C35" s="13" t="str">
        <f t="shared" si="2"/>
        <v>USBP</v>
      </c>
      <c r="D35" s="29" t="s">
        <v>17</v>
      </c>
      <c r="E35" s="29" t="s">
        <v>17</v>
      </c>
      <c r="F35" s="29" t="s">
        <v>85</v>
      </c>
      <c r="G35" s="29" t="s">
        <v>72</v>
      </c>
      <c r="H35" s="163" t="str">
        <f t="shared" si="0"/>
        <v>Laredo, TX</v>
      </c>
      <c r="I35" s="250">
        <v>1</v>
      </c>
      <c r="J35" s="29" t="s">
        <v>73</v>
      </c>
      <c r="K35" s="29" t="s">
        <v>74</v>
      </c>
      <c r="L35" s="29" t="s">
        <v>73</v>
      </c>
      <c r="M35" s="29" t="s">
        <v>74</v>
      </c>
      <c r="O35" s="11" t="s">
        <v>74</v>
      </c>
      <c r="P35" s="29" t="s">
        <v>74</v>
      </c>
      <c r="S35" s="43" t="s">
        <v>76</v>
      </c>
      <c r="T35" s="30">
        <f t="shared" si="3"/>
        <v>43950</v>
      </c>
      <c r="V35" s="30" t="s">
        <v>944</v>
      </c>
      <c r="W35" s="29" t="s">
        <v>80</v>
      </c>
      <c r="X35" s="337" t="s">
        <v>127</v>
      </c>
    </row>
    <row r="36" spans="1:24" ht="17" x14ac:dyDescent="0.2">
      <c r="A36" s="141">
        <f t="shared" si="1"/>
        <v>35</v>
      </c>
      <c r="B36" s="30">
        <f t="shared" si="4"/>
        <v>43946</v>
      </c>
      <c r="C36" s="13" t="str">
        <f t="shared" si="2"/>
        <v>USBP</v>
      </c>
      <c r="D36" s="29" t="s">
        <v>17</v>
      </c>
      <c r="E36" s="29" t="s">
        <v>17</v>
      </c>
      <c r="F36" s="29" t="s">
        <v>85</v>
      </c>
      <c r="G36" s="29" t="s">
        <v>72</v>
      </c>
      <c r="H36" s="163" t="str">
        <f t="shared" si="0"/>
        <v>Laredo, TX</v>
      </c>
      <c r="I36" s="250">
        <v>1</v>
      </c>
      <c r="J36" s="29" t="s">
        <v>73</v>
      </c>
      <c r="K36" s="29" t="s">
        <v>74</v>
      </c>
      <c r="L36" s="29" t="s">
        <v>73</v>
      </c>
      <c r="M36" s="29" t="s">
        <v>74</v>
      </c>
      <c r="O36" s="11" t="s">
        <v>74</v>
      </c>
      <c r="P36" s="29" t="s">
        <v>74</v>
      </c>
      <c r="S36" s="43" t="s">
        <v>76</v>
      </c>
      <c r="T36" s="30">
        <f t="shared" si="3"/>
        <v>43950</v>
      </c>
      <c r="V36" s="30" t="s">
        <v>944</v>
      </c>
      <c r="W36" s="29" t="s">
        <v>80</v>
      </c>
      <c r="X36" s="337" t="s">
        <v>127</v>
      </c>
    </row>
    <row r="37" spans="1:24" ht="17" x14ac:dyDescent="0.2">
      <c r="A37" s="141">
        <f t="shared" si="1"/>
        <v>36</v>
      </c>
      <c r="B37" s="30">
        <f t="shared" si="4"/>
        <v>43946</v>
      </c>
      <c r="C37" s="13" t="str">
        <f t="shared" si="2"/>
        <v>USBP</v>
      </c>
      <c r="D37" s="29" t="s">
        <v>17</v>
      </c>
      <c r="E37" s="29" t="s">
        <v>17</v>
      </c>
      <c r="F37" s="29" t="s">
        <v>85</v>
      </c>
      <c r="G37" s="29" t="s">
        <v>72</v>
      </c>
      <c r="H37" s="163" t="str">
        <f t="shared" si="0"/>
        <v>Laredo, TX</v>
      </c>
      <c r="I37" s="250">
        <v>1</v>
      </c>
      <c r="J37" s="29" t="s">
        <v>73</v>
      </c>
      <c r="K37" s="29" t="s">
        <v>74</v>
      </c>
      <c r="L37" s="29" t="s">
        <v>73</v>
      </c>
      <c r="M37" s="29" t="s">
        <v>74</v>
      </c>
      <c r="O37" s="11" t="s">
        <v>74</v>
      </c>
      <c r="P37" s="29" t="s">
        <v>74</v>
      </c>
      <c r="S37" s="43" t="s">
        <v>76</v>
      </c>
      <c r="T37" s="30">
        <f t="shared" si="3"/>
        <v>43950</v>
      </c>
      <c r="V37" s="30" t="s">
        <v>944</v>
      </c>
      <c r="W37" s="29" t="s">
        <v>80</v>
      </c>
      <c r="X37" s="337" t="s">
        <v>127</v>
      </c>
    </row>
    <row r="38" spans="1:24" ht="17" x14ac:dyDescent="0.2">
      <c r="A38" s="141">
        <f t="shared" si="1"/>
        <v>37</v>
      </c>
      <c r="B38" s="30">
        <f t="shared" si="4"/>
        <v>43946</v>
      </c>
      <c r="C38" s="13" t="str">
        <f t="shared" si="2"/>
        <v>USBP</v>
      </c>
      <c r="D38" s="29" t="s">
        <v>17</v>
      </c>
      <c r="E38" s="29" t="s">
        <v>17</v>
      </c>
      <c r="F38" s="29" t="s">
        <v>85</v>
      </c>
      <c r="G38" s="29" t="s">
        <v>72</v>
      </c>
      <c r="H38" s="163" t="str">
        <f t="shared" si="0"/>
        <v>Laredo, TX</v>
      </c>
      <c r="I38" s="250">
        <v>1</v>
      </c>
      <c r="J38" s="29" t="s">
        <v>73</v>
      </c>
      <c r="K38" s="29" t="s">
        <v>74</v>
      </c>
      <c r="L38" s="29" t="s">
        <v>73</v>
      </c>
      <c r="M38" s="29" t="s">
        <v>74</v>
      </c>
      <c r="O38" s="11" t="s">
        <v>74</v>
      </c>
      <c r="P38" s="29" t="s">
        <v>74</v>
      </c>
      <c r="S38" s="43" t="s">
        <v>76</v>
      </c>
      <c r="T38" s="30">
        <f t="shared" si="3"/>
        <v>43950</v>
      </c>
      <c r="V38" s="30" t="s">
        <v>944</v>
      </c>
      <c r="W38" s="29" t="s">
        <v>80</v>
      </c>
      <c r="X38" s="337" t="s">
        <v>127</v>
      </c>
    </row>
    <row r="39" spans="1:24" ht="17" x14ac:dyDescent="0.2">
      <c r="A39" s="141">
        <f t="shared" si="1"/>
        <v>38</v>
      </c>
      <c r="B39" s="30">
        <f t="shared" si="4"/>
        <v>43946</v>
      </c>
      <c r="C39" s="13" t="str">
        <f t="shared" si="2"/>
        <v>USBP</v>
      </c>
      <c r="D39" s="29" t="s">
        <v>17</v>
      </c>
      <c r="E39" s="29" t="s">
        <v>17</v>
      </c>
      <c r="F39" s="29" t="s">
        <v>85</v>
      </c>
      <c r="G39" s="29" t="s">
        <v>72</v>
      </c>
      <c r="H39" s="163" t="str">
        <f t="shared" si="0"/>
        <v>Laredo, TX</v>
      </c>
      <c r="I39" s="250">
        <v>1</v>
      </c>
      <c r="J39" s="29" t="s">
        <v>73</v>
      </c>
      <c r="K39" s="29" t="s">
        <v>74</v>
      </c>
      <c r="L39" s="29" t="s">
        <v>73</v>
      </c>
      <c r="M39" s="29" t="s">
        <v>74</v>
      </c>
      <c r="O39" s="11" t="s">
        <v>74</v>
      </c>
      <c r="P39" s="29" t="s">
        <v>74</v>
      </c>
      <c r="S39" s="43" t="s">
        <v>76</v>
      </c>
      <c r="T39" s="30">
        <f t="shared" si="3"/>
        <v>43950</v>
      </c>
      <c r="V39" s="30" t="s">
        <v>944</v>
      </c>
      <c r="W39" s="29" t="s">
        <v>80</v>
      </c>
      <c r="X39" s="337" t="s">
        <v>127</v>
      </c>
    </row>
    <row r="40" spans="1:24" ht="17" x14ac:dyDescent="0.2">
      <c r="A40" s="141">
        <f t="shared" si="1"/>
        <v>39</v>
      </c>
      <c r="B40" s="30">
        <f t="shared" si="4"/>
        <v>43946</v>
      </c>
      <c r="C40" s="13" t="str">
        <f t="shared" si="2"/>
        <v>USBP</v>
      </c>
      <c r="D40" s="29" t="s">
        <v>17</v>
      </c>
      <c r="E40" s="29" t="s">
        <v>17</v>
      </c>
      <c r="F40" s="29" t="s">
        <v>85</v>
      </c>
      <c r="G40" s="29" t="s">
        <v>72</v>
      </c>
      <c r="H40" s="163" t="str">
        <f t="shared" si="0"/>
        <v>Laredo, TX</v>
      </c>
      <c r="I40" s="250">
        <v>1</v>
      </c>
      <c r="J40" s="29" t="s">
        <v>73</v>
      </c>
      <c r="K40" s="29" t="s">
        <v>74</v>
      </c>
      <c r="L40" s="29" t="s">
        <v>73</v>
      </c>
      <c r="M40" s="29" t="s">
        <v>74</v>
      </c>
      <c r="O40" s="11" t="s">
        <v>74</v>
      </c>
      <c r="P40" s="29" t="s">
        <v>74</v>
      </c>
      <c r="S40" s="43" t="s">
        <v>76</v>
      </c>
      <c r="T40" s="30">
        <f t="shared" si="3"/>
        <v>43950</v>
      </c>
      <c r="V40" s="30" t="s">
        <v>944</v>
      </c>
      <c r="W40" s="29" t="s">
        <v>80</v>
      </c>
      <c r="X40" s="337" t="s">
        <v>127</v>
      </c>
    </row>
    <row r="41" spans="1:24" ht="17" x14ac:dyDescent="0.2">
      <c r="A41" s="141">
        <f t="shared" si="1"/>
        <v>40</v>
      </c>
      <c r="B41" s="30">
        <f t="shared" si="4"/>
        <v>43946</v>
      </c>
      <c r="C41" s="13" t="str">
        <f t="shared" si="2"/>
        <v>USBP</v>
      </c>
      <c r="D41" s="29" t="s">
        <v>17</v>
      </c>
      <c r="E41" s="29" t="s">
        <v>17</v>
      </c>
      <c r="F41" s="29" t="s">
        <v>85</v>
      </c>
      <c r="G41" s="29" t="s">
        <v>72</v>
      </c>
      <c r="H41" s="163" t="str">
        <f t="shared" si="0"/>
        <v>Laredo, TX</v>
      </c>
      <c r="I41" s="250">
        <v>1</v>
      </c>
      <c r="J41" s="29" t="s">
        <v>73</v>
      </c>
      <c r="K41" s="29" t="s">
        <v>74</v>
      </c>
      <c r="L41" s="29" t="s">
        <v>73</v>
      </c>
      <c r="M41" s="29" t="s">
        <v>74</v>
      </c>
      <c r="O41" s="11" t="s">
        <v>74</v>
      </c>
      <c r="P41" s="29" t="s">
        <v>74</v>
      </c>
      <c r="S41" s="43" t="s">
        <v>76</v>
      </c>
      <c r="T41" s="30">
        <f t="shared" si="3"/>
        <v>43950</v>
      </c>
      <c r="V41" s="30" t="s">
        <v>944</v>
      </c>
      <c r="W41" s="29" t="s">
        <v>80</v>
      </c>
      <c r="X41" s="337" t="s">
        <v>127</v>
      </c>
    </row>
    <row r="42" spans="1:24" ht="17" x14ac:dyDescent="0.2">
      <c r="A42" s="141">
        <f t="shared" si="1"/>
        <v>41</v>
      </c>
      <c r="B42" s="30">
        <f t="shared" si="4"/>
        <v>43946</v>
      </c>
      <c r="C42" s="13" t="str">
        <f t="shared" si="2"/>
        <v>USBP</v>
      </c>
      <c r="D42" s="29" t="s">
        <v>17</v>
      </c>
      <c r="E42" s="29" t="s">
        <v>17</v>
      </c>
      <c r="F42" s="29" t="s">
        <v>85</v>
      </c>
      <c r="G42" s="29" t="s">
        <v>72</v>
      </c>
      <c r="H42" s="163" t="str">
        <f t="shared" si="0"/>
        <v>Laredo, TX</v>
      </c>
      <c r="I42" s="250">
        <v>1</v>
      </c>
      <c r="J42" s="29" t="s">
        <v>73</v>
      </c>
      <c r="K42" s="29" t="s">
        <v>74</v>
      </c>
      <c r="L42" s="29" t="s">
        <v>73</v>
      </c>
      <c r="M42" s="29" t="s">
        <v>74</v>
      </c>
      <c r="O42" s="11" t="s">
        <v>74</v>
      </c>
      <c r="P42" s="29" t="s">
        <v>74</v>
      </c>
      <c r="S42" s="43" t="s">
        <v>76</v>
      </c>
      <c r="T42" s="30">
        <f t="shared" si="3"/>
        <v>43950</v>
      </c>
      <c r="V42" s="30" t="s">
        <v>944</v>
      </c>
      <c r="W42" s="29" t="s">
        <v>80</v>
      </c>
      <c r="X42" s="337" t="s">
        <v>127</v>
      </c>
    </row>
    <row r="43" spans="1:24" ht="17" x14ac:dyDescent="0.2">
      <c r="A43" s="141">
        <f t="shared" si="1"/>
        <v>42</v>
      </c>
      <c r="B43" s="30">
        <f t="shared" si="4"/>
        <v>43946</v>
      </c>
      <c r="C43" s="13" t="str">
        <f t="shared" si="2"/>
        <v>USBP</v>
      </c>
      <c r="D43" s="29" t="s">
        <v>17</v>
      </c>
      <c r="E43" s="29" t="s">
        <v>17</v>
      </c>
      <c r="F43" s="29" t="s">
        <v>85</v>
      </c>
      <c r="G43" s="29" t="s">
        <v>72</v>
      </c>
      <c r="H43" s="163" t="str">
        <f t="shared" si="0"/>
        <v>Laredo, TX</v>
      </c>
      <c r="I43" s="250">
        <v>1</v>
      </c>
      <c r="J43" s="29" t="s">
        <v>73</v>
      </c>
      <c r="K43" s="29" t="s">
        <v>74</v>
      </c>
      <c r="L43" s="29" t="s">
        <v>73</v>
      </c>
      <c r="M43" s="29" t="s">
        <v>74</v>
      </c>
      <c r="O43" s="11" t="s">
        <v>74</v>
      </c>
      <c r="P43" s="29" t="s">
        <v>74</v>
      </c>
      <c r="S43" s="43" t="s">
        <v>76</v>
      </c>
      <c r="T43" s="30">
        <f t="shared" si="3"/>
        <v>43950</v>
      </c>
      <c r="V43" s="30" t="s">
        <v>944</v>
      </c>
      <c r="W43" s="29" t="s">
        <v>80</v>
      </c>
      <c r="X43" s="337" t="s">
        <v>127</v>
      </c>
    </row>
    <row r="44" spans="1:24" ht="17" x14ac:dyDescent="0.2">
      <c r="A44" s="141">
        <f t="shared" si="1"/>
        <v>43</v>
      </c>
      <c r="B44" s="30">
        <f t="shared" si="4"/>
        <v>43946</v>
      </c>
      <c r="C44" s="13" t="str">
        <f t="shared" si="2"/>
        <v>USBP</v>
      </c>
      <c r="D44" s="29" t="s">
        <v>17</v>
      </c>
      <c r="E44" s="29" t="s">
        <v>17</v>
      </c>
      <c r="F44" s="29" t="s">
        <v>85</v>
      </c>
      <c r="G44" s="29" t="s">
        <v>72</v>
      </c>
      <c r="H44" s="163" t="str">
        <f t="shared" si="0"/>
        <v>Laredo, TX</v>
      </c>
      <c r="I44" s="250">
        <v>1</v>
      </c>
      <c r="J44" s="29" t="s">
        <v>73</v>
      </c>
      <c r="K44" s="29" t="s">
        <v>74</v>
      </c>
      <c r="L44" s="29" t="s">
        <v>73</v>
      </c>
      <c r="M44" s="29" t="s">
        <v>74</v>
      </c>
      <c r="O44" s="11" t="s">
        <v>74</v>
      </c>
      <c r="P44" s="29" t="s">
        <v>74</v>
      </c>
      <c r="S44" s="43" t="s">
        <v>76</v>
      </c>
      <c r="T44" s="30">
        <f t="shared" si="3"/>
        <v>43950</v>
      </c>
      <c r="V44" s="30" t="s">
        <v>944</v>
      </c>
      <c r="W44" s="29" t="s">
        <v>80</v>
      </c>
      <c r="X44" s="337" t="s">
        <v>127</v>
      </c>
    </row>
    <row r="45" spans="1:24" ht="17" x14ac:dyDescent="0.2">
      <c r="A45" s="141">
        <f t="shared" si="1"/>
        <v>44</v>
      </c>
      <c r="B45" s="30">
        <f t="shared" si="4"/>
        <v>43946</v>
      </c>
      <c r="C45" s="13" t="str">
        <f t="shared" si="2"/>
        <v>USBP</v>
      </c>
      <c r="D45" s="29" t="s">
        <v>17</v>
      </c>
      <c r="E45" s="29" t="s">
        <v>17</v>
      </c>
      <c r="F45" s="29" t="s">
        <v>85</v>
      </c>
      <c r="G45" s="29" t="s">
        <v>72</v>
      </c>
      <c r="H45" s="163" t="str">
        <f t="shared" si="0"/>
        <v>Laredo, TX</v>
      </c>
      <c r="I45" s="250">
        <v>1</v>
      </c>
      <c r="J45" s="29" t="s">
        <v>73</v>
      </c>
      <c r="K45" s="29" t="s">
        <v>74</v>
      </c>
      <c r="L45" s="29" t="s">
        <v>73</v>
      </c>
      <c r="M45" s="29" t="s">
        <v>74</v>
      </c>
      <c r="O45" s="11" t="s">
        <v>74</v>
      </c>
      <c r="P45" s="29" t="s">
        <v>74</v>
      </c>
      <c r="S45" s="43" t="s">
        <v>76</v>
      </c>
      <c r="T45" s="30">
        <f t="shared" si="3"/>
        <v>43950</v>
      </c>
      <c r="V45" s="30" t="s">
        <v>944</v>
      </c>
      <c r="W45" s="29" t="s">
        <v>80</v>
      </c>
      <c r="X45" s="337" t="s">
        <v>127</v>
      </c>
    </row>
    <row r="46" spans="1:24" ht="17" x14ac:dyDescent="0.2">
      <c r="A46" s="141">
        <f t="shared" si="1"/>
        <v>45</v>
      </c>
      <c r="B46" s="30">
        <f t="shared" si="4"/>
        <v>43946</v>
      </c>
      <c r="C46" s="13" t="str">
        <f t="shared" si="2"/>
        <v>USBP</v>
      </c>
      <c r="D46" s="29" t="s">
        <v>17</v>
      </c>
      <c r="E46" s="29" t="s">
        <v>17</v>
      </c>
      <c r="F46" s="29" t="s">
        <v>85</v>
      </c>
      <c r="G46" s="29" t="s">
        <v>72</v>
      </c>
      <c r="H46" s="163" t="str">
        <f t="shared" si="0"/>
        <v>Laredo, TX</v>
      </c>
      <c r="I46" s="250">
        <v>1</v>
      </c>
      <c r="J46" s="29" t="s">
        <v>73</v>
      </c>
      <c r="K46" s="29" t="s">
        <v>74</v>
      </c>
      <c r="L46" s="29" t="s">
        <v>73</v>
      </c>
      <c r="M46" s="29" t="s">
        <v>74</v>
      </c>
      <c r="O46" s="11" t="s">
        <v>74</v>
      </c>
      <c r="P46" s="29" t="s">
        <v>74</v>
      </c>
      <c r="S46" s="43" t="s">
        <v>76</v>
      </c>
      <c r="T46" s="30">
        <f t="shared" si="3"/>
        <v>43950</v>
      </c>
      <c r="V46" s="30" t="s">
        <v>944</v>
      </c>
      <c r="W46" s="29" t="s">
        <v>80</v>
      </c>
      <c r="X46" s="337" t="s">
        <v>127</v>
      </c>
    </row>
    <row r="47" spans="1:24" ht="17" x14ac:dyDescent="0.2">
      <c r="A47" s="141">
        <f t="shared" si="1"/>
        <v>46</v>
      </c>
      <c r="B47" s="30">
        <f t="shared" si="4"/>
        <v>43946</v>
      </c>
      <c r="C47" s="13" t="str">
        <f t="shared" si="2"/>
        <v>USBP</v>
      </c>
      <c r="D47" s="29" t="s">
        <v>17</v>
      </c>
      <c r="E47" s="29" t="s">
        <v>17</v>
      </c>
      <c r="F47" s="29" t="s">
        <v>85</v>
      </c>
      <c r="G47" s="29" t="s">
        <v>72</v>
      </c>
      <c r="H47" s="163" t="str">
        <f t="shared" si="0"/>
        <v>Laredo, TX</v>
      </c>
      <c r="I47" s="250">
        <v>1</v>
      </c>
      <c r="J47" s="29" t="s">
        <v>73</v>
      </c>
      <c r="K47" s="29" t="s">
        <v>74</v>
      </c>
      <c r="L47" s="29" t="s">
        <v>73</v>
      </c>
      <c r="M47" s="29" t="s">
        <v>74</v>
      </c>
      <c r="O47" s="11" t="s">
        <v>74</v>
      </c>
      <c r="P47" s="29" t="s">
        <v>74</v>
      </c>
      <c r="S47" s="43" t="s">
        <v>76</v>
      </c>
      <c r="T47" s="30">
        <f t="shared" si="3"/>
        <v>43950</v>
      </c>
      <c r="V47" s="30" t="s">
        <v>944</v>
      </c>
      <c r="W47" s="29" t="s">
        <v>80</v>
      </c>
      <c r="X47" s="337" t="s">
        <v>127</v>
      </c>
    </row>
    <row r="48" spans="1:24" ht="17" x14ac:dyDescent="0.2">
      <c r="A48" s="141">
        <f t="shared" si="1"/>
        <v>47</v>
      </c>
      <c r="B48" s="30">
        <f t="shared" si="4"/>
        <v>43946</v>
      </c>
      <c r="C48" s="13" t="str">
        <f t="shared" si="2"/>
        <v>USBP</v>
      </c>
      <c r="D48" s="29" t="s">
        <v>17</v>
      </c>
      <c r="E48" s="29" t="s">
        <v>17</v>
      </c>
      <c r="F48" s="29" t="s">
        <v>85</v>
      </c>
      <c r="G48" s="29" t="s">
        <v>72</v>
      </c>
      <c r="H48" s="163" t="str">
        <f t="shared" si="0"/>
        <v>Laredo, TX</v>
      </c>
      <c r="I48" s="250">
        <v>1</v>
      </c>
      <c r="J48" s="29" t="s">
        <v>73</v>
      </c>
      <c r="K48" s="29" t="s">
        <v>74</v>
      </c>
      <c r="L48" s="29" t="s">
        <v>73</v>
      </c>
      <c r="M48" s="29" t="s">
        <v>74</v>
      </c>
      <c r="O48" s="11" t="s">
        <v>74</v>
      </c>
      <c r="P48" s="29" t="s">
        <v>74</v>
      </c>
      <c r="S48" s="43" t="s">
        <v>76</v>
      </c>
      <c r="T48" s="30">
        <f t="shared" si="3"/>
        <v>43950</v>
      </c>
      <c r="V48" s="30" t="s">
        <v>944</v>
      </c>
      <c r="W48" s="29" t="s">
        <v>80</v>
      </c>
      <c r="X48" s="337" t="s">
        <v>127</v>
      </c>
    </row>
    <row r="49" spans="1:24" ht="17" x14ac:dyDescent="0.2">
      <c r="A49" s="141">
        <f t="shared" si="1"/>
        <v>48</v>
      </c>
      <c r="B49" s="30">
        <f t="shared" si="4"/>
        <v>43946</v>
      </c>
      <c r="C49" s="13" t="str">
        <f t="shared" si="2"/>
        <v>USBP</v>
      </c>
      <c r="D49" s="29" t="s">
        <v>17</v>
      </c>
      <c r="E49" s="29" t="s">
        <v>17</v>
      </c>
      <c r="F49" s="29" t="s">
        <v>85</v>
      </c>
      <c r="G49" s="29" t="s">
        <v>72</v>
      </c>
      <c r="H49" s="163" t="str">
        <f t="shared" si="0"/>
        <v>Laredo, TX</v>
      </c>
      <c r="I49" s="250">
        <v>1</v>
      </c>
      <c r="J49" s="29" t="s">
        <v>73</v>
      </c>
      <c r="K49" s="29" t="s">
        <v>74</v>
      </c>
      <c r="L49" s="29" t="s">
        <v>73</v>
      </c>
      <c r="M49" s="29" t="s">
        <v>74</v>
      </c>
      <c r="O49" s="11" t="s">
        <v>74</v>
      </c>
      <c r="P49" s="29" t="s">
        <v>74</v>
      </c>
      <c r="S49" s="43" t="s">
        <v>76</v>
      </c>
      <c r="T49" s="30">
        <f t="shared" si="3"/>
        <v>43950</v>
      </c>
      <c r="V49" s="30" t="s">
        <v>944</v>
      </c>
      <c r="W49" s="29" t="s">
        <v>80</v>
      </c>
      <c r="X49" s="337" t="s">
        <v>127</v>
      </c>
    </row>
    <row r="50" spans="1:24" ht="17" x14ac:dyDescent="0.2">
      <c r="A50" s="141">
        <f t="shared" si="1"/>
        <v>49</v>
      </c>
      <c r="B50" s="30">
        <f t="shared" si="4"/>
        <v>43946</v>
      </c>
      <c r="C50" s="13" t="str">
        <f t="shared" si="2"/>
        <v>USBP</v>
      </c>
      <c r="D50" s="29" t="s">
        <v>17</v>
      </c>
      <c r="E50" s="29" t="s">
        <v>17</v>
      </c>
      <c r="F50" s="29" t="s">
        <v>85</v>
      </c>
      <c r="G50" s="29" t="s">
        <v>72</v>
      </c>
      <c r="H50" s="163" t="str">
        <f t="shared" si="0"/>
        <v>Laredo, TX</v>
      </c>
      <c r="I50" s="250">
        <v>1</v>
      </c>
      <c r="J50" s="29" t="s">
        <v>73</v>
      </c>
      <c r="K50" s="29" t="s">
        <v>74</v>
      </c>
      <c r="L50" s="29" t="s">
        <v>73</v>
      </c>
      <c r="M50" s="29" t="s">
        <v>74</v>
      </c>
      <c r="O50" s="11" t="s">
        <v>74</v>
      </c>
      <c r="P50" s="29" t="s">
        <v>74</v>
      </c>
      <c r="S50" s="43" t="s">
        <v>76</v>
      </c>
      <c r="T50" s="30">
        <f t="shared" si="3"/>
        <v>43950</v>
      </c>
      <c r="V50" s="30" t="s">
        <v>944</v>
      </c>
      <c r="W50" s="29" t="s">
        <v>80</v>
      </c>
      <c r="X50" s="337" t="s">
        <v>127</v>
      </c>
    </row>
    <row r="51" spans="1:24" ht="17" x14ac:dyDescent="0.2">
      <c r="A51" s="141">
        <f t="shared" si="1"/>
        <v>50</v>
      </c>
      <c r="B51" s="30">
        <f t="shared" si="4"/>
        <v>43946</v>
      </c>
      <c r="C51" s="13" t="str">
        <f t="shared" si="2"/>
        <v>USBP</v>
      </c>
      <c r="D51" s="29" t="s">
        <v>17</v>
      </c>
      <c r="E51" s="29" t="s">
        <v>17</v>
      </c>
      <c r="F51" s="29" t="s">
        <v>85</v>
      </c>
      <c r="G51" s="29" t="s">
        <v>72</v>
      </c>
      <c r="H51" s="163" t="str">
        <f t="shared" si="0"/>
        <v>Laredo, TX</v>
      </c>
      <c r="I51" s="250">
        <v>1</v>
      </c>
      <c r="J51" s="29" t="s">
        <v>73</v>
      </c>
      <c r="K51" s="29" t="s">
        <v>74</v>
      </c>
      <c r="L51" s="29" t="s">
        <v>73</v>
      </c>
      <c r="M51" s="29" t="s">
        <v>74</v>
      </c>
      <c r="O51" s="11" t="s">
        <v>74</v>
      </c>
      <c r="P51" s="29" t="s">
        <v>74</v>
      </c>
      <c r="S51" s="43" t="s">
        <v>76</v>
      </c>
      <c r="T51" s="30">
        <f t="shared" si="3"/>
        <v>43950</v>
      </c>
      <c r="V51" s="30" t="s">
        <v>944</v>
      </c>
      <c r="W51" s="29" t="s">
        <v>80</v>
      </c>
      <c r="X51" s="337" t="s">
        <v>127</v>
      </c>
    </row>
    <row r="52" spans="1:24" ht="17" x14ac:dyDescent="0.2">
      <c r="A52" s="141">
        <f t="shared" si="1"/>
        <v>51</v>
      </c>
      <c r="B52" s="30">
        <f t="shared" si="4"/>
        <v>43946</v>
      </c>
      <c r="C52" s="13" t="str">
        <f t="shared" si="2"/>
        <v>USBP</v>
      </c>
      <c r="D52" s="29" t="s">
        <v>17</v>
      </c>
      <c r="E52" s="29" t="s">
        <v>17</v>
      </c>
      <c r="F52" s="29" t="s">
        <v>85</v>
      </c>
      <c r="G52" s="29" t="s">
        <v>72</v>
      </c>
      <c r="H52" s="163" t="str">
        <f t="shared" si="0"/>
        <v>Laredo, TX</v>
      </c>
      <c r="I52" s="250">
        <v>1</v>
      </c>
      <c r="J52" s="29" t="s">
        <v>73</v>
      </c>
      <c r="K52" s="29" t="s">
        <v>74</v>
      </c>
      <c r="L52" s="29" t="s">
        <v>73</v>
      </c>
      <c r="M52" s="29" t="s">
        <v>74</v>
      </c>
      <c r="O52" s="11" t="s">
        <v>74</v>
      </c>
      <c r="P52" s="29" t="s">
        <v>74</v>
      </c>
      <c r="S52" s="43" t="s">
        <v>76</v>
      </c>
      <c r="T52" s="30">
        <f t="shared" si="3"/>
        <v>43950</v>
      </c>
      <c r="V52" s="30" t="s">
        <v>944</v>
      </c>
      <c r="W52" s="29" t="s">
        <v>80</v>
      </c>
      <c r="X52" s="337" t="s">
        <v>127</v>
      </c>
    </row>
    <row r="53" spans="1:24" ht="17" x14ac:dyDescent="0.2">
      <c r="A53" s="141">
        <f t="shared" si="1"/>
        <v>52</v>
      </c>
      <c r="B53" s="30">
        <f t="shared" si="4"/>
        <v>43946</v>
      </c>
      <c r="C53" s="13" t="str">
        <f t="shared" si="2"/>
        <v>USBP</v>
      </c>
      <c r="D53" s="29" t="s">
        <v>17</v>
      </c>
      <c r="E53" s="29" t="s">
        <v>17</v>
      </c>
      <c r="F53" s="29" t="s">
        <v>85</v>
      </c>
      <c r="G53" s="29" t="s">
        <v>72</v>
      </c>
      <c r="H53" s="163" t="str">
        <f t="shared" si="0"/>
        <v>Laredo, TX</v>
      </c>
      <c r="I53" s="250">
        <v>1</v>
      </c>
      <c r="J53" s="29" t="s">
        <v>73</v>
      </c>
      <c r="K53" s="29" t="s">
        <v>74</v>
      </c>
      <c r="L53" s="29" t="s">
        <v>73</v>
      </c>
      <c r="M53" s="29" t="s">
        <v>74</v>
      </c>
      <c r="O53" s="11" t="s">
        <v>74</v>
      </c>
      <c r="P53" s="29" t="s">
        <v>74</v>
      </c>
      <c r="S53" s="43" t="s">
        <v>76</v>
      </c>
      <c r="T53" s="30">
        <f t="shared" si="3"/>
        <v>43950</v>
      </c>
      <c r="V53" s="30" t="s">
        <v>944</v>
      </c>
      <c r="W53" s="29" t="s">
        <v>80</v>
      </c>
      <c r="X53" s="337" t="s">
        <v>127</v>
      </c>
    </row>
    <row r="54" spans="1:24" ht="17" x14ac:dyDescent="0.2">
      <c r="A54" s="141">
        <f t="shared" si="1"/>
        <v>53</v>
      </c>
      <c r="B54" s="30">
        <f t="shared" si="4"/>
        <v>43946</v>
      </c>
      <c r="C54" s="13" t="str">
        <f t="shared" si="2"/>
        <v>USBP</v>
      </c>
      <c r="D54" s="29" t="s">
        <v>17</v>
      </c>
      <c r="E54" s="29" t="s">
        <v>17</v>
      </c>
      <c r="F54" s="29" t="s">
        <v>85</v>
      </c>
      <c r="G54" s="29" t="s">
        <v>72</v>
      </c>
      <c r="H54" s="163" t="str">
        <f t="shared" si="0"/>
        <v>Laredo, TX</v>
      </c>
      <c r="I54" s="250">
        <v>1</v>
      </c>
      <c r="J54" s="29" t="s">
        <v>73</v>
      </c>
      <c r="K54" s="29" t="s">
        <v>74</v>
      </c>
      <c r="L54" s="29" t="s">
        <v>73</v>
      </c>
      <c r="M54" s="29" t="s">
        <v>74</v>
      </c>
      <c r="O54" s="11" t="s">
        <v>74</v>
      </c>
      <c r="P54" s="29" t="s">
        <v>74</v>
      </c>
      <c r="S54" s="43" t="s">
        <v>76</v>
      </c>
      <c r="T54" s="30">
        <f t="shared" si="3"/>
        <v>43950</v>
      </c>
      <c r="V54" s="30" t="s">
        <v>944</v>
      </c>
      <c r="W54" s="29" t="s">
        <v>80</v>
      </c>
      <c r="X54" s="337" t="s">
        <v>127</v>
      </c>
    </row>
    <row r="55" spans="1:24" ht="17" x14ac:dyDescent="0.2">
      <c r="A55" s="141">
        <f t="shared" si="1"/>
        <v>54</v>
      </c>
      <c r="B55" s="30">
        <f t="shared" si="4"/>
        <v>43946</v>
      </c>
      <c r="C55" s="13" t="str">
        <f t="shared" si="2"/>
        <v>USBP</v>
      </c>
      <c r="D55" s="29" t="s">
        <v>17</v>
      </c>
      <c r="E55" s="29" t="s">
        <v>17</v>
      </c>
      <c r="F55" s="29" t="s">
        <v>85</v>
      </c>
      <c r="G55" s="29" t="s">
        <v>72</v>
      </c>
      <c r="H55" s="163" t="str">
        <f t="shared" si="0"/>
        <v>Laredo, TX</v>
      </c>
      <c r="I55" s="250">
        <v>1</v>
      </c>
      <c r="J55" s="29" t="s">
        <v>73</v>
      </c>
      <c r="K55" s="29" t="s">
        <v>74</v>
      </c>
      <c r="L55" s="29" t="s">
        <v>73</v>
      </c>
      <c r="M55" s="29" t="s">
        <v>74</v>
      </c>
      <c r="O55" s="11" t="s">
        <v>74</v>
      </c>
      <c r="P55" s="29" t="s">
        <v>74</v>
      </c>
      <c r="S55" s="43" t="s">
        <v>76</v>
      </c>
      <c r="T55" s="30">
        <f t="shared" si="3"/>
        <v>43950</v>
      </c>
      <c r="V55" s="30" t="s">
        <v>944</v>
      </c>
      <c r="W55" s="29" t="s">
        <v>80</v>
      </c>
      <c r="X55" s="337" t="s">
        <v>127</v>
      </c>
    </row>
    <row r="56" spans="1:24" ht="17" x14ac:dyDescent="0.2">
      <c r="A56" s="141">
        <f t="shared" si="1"/>
        <v>55</v>
      </c>
      <c r="B56" s="30">
        <f t="shared" si="4"/>
        <v>43946</v>
      </c>
      <c r="C56" s="13" t="str">
        <f t="shared" si="2"/>
        <v>USBP</v>
      </c>
      <c r="D56" s="29" t="s">
        <v>17</v>
      </c>
      <c r="E56" s="29" t="s">
        <v>17</v>
      </c>
      <c r="F56" s="29" t="s">
        <v>85</v>
      </c>
      <c r="G56" s="29" t="s">
        <v>72</v>
      </c>
      <c r="H56" s="163" t="str">
        <f t="shared" si="0"/>
        <v>Laredo, TX</v>
      </c>
      <c r="I56" s="250">
        <v>1</v>
      </c>
      <c r="J56" s="29" t="s">
        <v>73</v>
      </c>
      <c r="K56" s="29" t="s">
        <v>74</v>
      </c>
      <c r="L56" s="29" t="s">
        <v>73</v>
      </c>
      <c r="M56" s="29" t="s">
        <v>74</v>
      </c>
      <c r="O56" s="11" t="s">
        <v>74</v>
      </c>
      <c r="P56" s="29" t="s">
        <v>74</v>
      </c>
      <c r="S56" s="43" t="s">
        <v>76</v>
      </c>
      <c r="T56" s="30">
        <f t="shared" si="3"/>
        <v>43950</v>
      </c>
      <c r="V56" s="30" t="s">
        <v>944</v>
      </c>
      <c r="W56" s="29" t="s">
        <v>80</v>
      </c>
      <c r="X56" s="337" t="s">
        <v>127</v>
      </c>
    </row>
    <row r="57" spans="1:24" ht="17" x14ac:dyDescent="0.2">
      <c r="A57" s="141">
        <f t="shared" si="1"/>
        <v>56</v>
      </c>
      <c r="B57" s="30">
        <f t="shared" si="4"/>
        <v>43946</v>
      </c>
      <c r="C57" s="13" t="str">
        <f t="shared" si="2"/>
        <v>USBP</v>
      </c>
      <c r="D57" s="29" t="s">
        <v>17</v>
      </c>
      <c r="E57" s="29" t="s">
        <v>17</v>
      </c>
      <c r="F57" s="29" t="s">
        <v>85</v>
      </c>
      <c r="G57" s="29" t="s">
        <v>72</v>
      </c>
      <c r="H57" s="163" t="str">
        <f t="shared" si="0"/>
        <v>Laredo, TX</v>
      </c>
      <c r="I57" s="250">
        <v>1</v>
      </c>
      <c r="J57" s="29" t="s">
        <v>73</v>
      </c>
      <c r="K57" s="29" t="s">
        <v>74</v>
      </c>
      <c r="L57" s="29" t="s">
        <v>73</v>
      </c>
      <c r="M57" s="29" t="s">
        <v>74</v>
      </c>
      <c r="O57" s="11" t="s">
        <v>74</v>
      </c>
      <c r="P57" s="29" t="s">
        <v>74</v>
      </c>
      <c r="S57" s="43" t="s">
        <v>76</v>
      </c>
      <c r="T57" s="30">
        <f t="shared" si="3"/>
        <v>43950</v>
      </c>
      <c r="V57" s="30" t="s">
        <v>944</v>
      </c>
      <c r="W57" s="29" t="s">
        <v>80</v>
      </c>
      <c r="X57" s="337" t="s">
        <v>127</v>
      </c>
    </row>
    <row r="58" spans="1:24" ht="17" x14ac:dyDescent="0.2">
      <c r="A58" s="141">
        <f t="shared" si="1"/>
        <v>57</v>
      </c>
      <c r="B58" s="30">
        <f t="shared" si="4"/>
        <v>43946</v>
      </c>
      <c r="C58" s="13" t="str">
        <f t="shared" si="2"/>
        <v>USBP</v>
      </c>
      <c r="D58" s="29" t="s">
        <v>17</v>
      </c>
      <c r="E58" s="29" t="s">
        <v>17</v>
      </c>
      <c r="F58" s="29" t="s">
        <v>85</v>
      </c>
      <c r="G58" s="29" t="s">
        <v>72</v>
      </c>
      <c r="H58" s="163" t="str">
        <f t="shared" si="0"/>
        <v>Laredo, TX</v>
      </c>
      <c r="I58" s="250">
        <v>1</v>
      </c>
      <c r="J58" s="29" t="s">
        <v>73</v>
      </c>
      <c r="K58" s="29" t="s">
        <v>74</v>
      </c>
      <c r="L58" s="29" t="s">
        <v>73</v>
      </c>
      <c r="M58" s="29" t="s">
        <v>74</v>
      </c>
      <c r="O58" s="11" t="s">
        <v>74</v>
      </c>
      <c r="P58" s="29" t="s">
        <v>74</v>
      </c>
      <c r="S58" s="43" t="s">
        <v>76</v>
      </c>
      <c r="T58" s="30">
        <f t="shared" si="3"/>
        <v>43950</v>
      </c>
      <c r="V58" s="30" t="s">
        <v>944</v>
      </c>
      <c r="W58" s="29" t="s">
        <v>80</v>
      </c>
      <c r="X58" s="337" t="s">
        <v>127</v>
      </c>
    </row>
    <row r="59" spans="1:24" ht="17" x14ac:dyDescent="0.2">
      <c r="A59" s="141">
        <f t="shared" si="1"/>
        <v>58</v>
      </c>
      <c r="B59" s="30">
        <v>43946</v>
      </c>
      <c r="C59" s="13" t="str">
        <f t="shared" si="2"/>
        <v>USBP</v>
      </c>
      <c r="D59" s="29" t="s">
        <v>17</v>
      </c>
      <c r="E59" s="29" t="s">
        <v>17</v>
      </c>
      <c r="F59" s="29" t="s">
        <v>85</v>
      </c>
      <c r="G59" s="29" t="s">
        <v>72</v>
      </c>
      <c r="H59" s="163" t="str">
        <f t="shared" si="0"/>
        <v>Laredo, TX</v>
      </c>
      <c r="I59" s="250">
        <v>1</v>
      </c>
      <c r="J59" s="29" t="s">
        <v>73</v>
      </c>
      <c r="K59" s="29" t="s">
        <v>74</v>
      </c>
      <c r="L59" s="29" t="s">
        <v>73</v>
      </c>
      <c r="M59" s="29" t="s">
        <v>74</v>
      </c>
      <c r="O59" s="11" t="s">
        <v>74</v>
      </c>
      <c r="P59" s="29" t="s">
        <v>74</v>
      </c>
      <c r="S59" s="43" t="s">
        <v>76</v>
      </c>
      <c r="T59" s="30">
        <f t="shared" si="3"/>
        <v>43950</v>
      </c>
      <c r="V59" s="30" t="s">
        <v>944</v>
      </c>
      <c r="W59" s="29" t="s">
        <v>80</v>
      </c>
      <c r="X59" s="337" t="s">
        <v>127</v>
      </c>
    </row>
    <row r="60" spans="1:24" ht="34" x14ac:dyDescent="0.2">
      <c r="A60" s="141">
        <f t="shared" si="1"/>
        <v>59</v>
      </c>
      <c r="B60" s="30">
        <v>43950</v>
      </c>
      <c r="C60" s="13" t="str">
        <f t="shared" si="2"/>
        <v>USBP</v>
      </c>
      <c r="D60" s="29" t="s">
        <v>17</v>
      </c>
      <c r="E60" s="29" t="s">
        <v>128</v>
      </c>
      <c r="G60" s="29" t="s">
        <v>72</v>
      </c>
      <c r="H60" s="163" t="str">
        <f t="shared" si="0"/>
        <v>Hebbronville, TX</v>
      </c>
      <c r="I60" s="250">
        <v>1</v>
      </c>
      <c r="J60" s="29" t="s">
        <v>73</v>
      </c>
      <c r="K60" s="29" t="s">
        <v>74</v>
      </c>
      <c r="L60" s="29" t="s">
        <v>73</v>
      </c>
      <c r="M60" s="29" t="s">
        <v>74</v>
      </c>
      <c r="O60" s="11" t="s">
        <v>74</v>
      </c>
      <c r="P60" s="29" t="s">
        <v>73</v>
      </c>
      <c r="Q60" s="204" t="s">
        <v>75</v>
      </c>
      <c r="S60" s="43" t="s">
        <v>76</v>
      </c>
      <c r="T60" s="30">
        <v>43952</v>
      </c>
      <c r="V60" s="30" t="s">
        <v>944</v>
      </c>
      <c r="W60" s="29" t="s">
        <v>77</v>
      </c>
      <c r="X60" s="338" t="s">
        <v>129</v>
      </c>
    </row>
    <row r="61" spans="1:24" ht="34" x14ac:dyDescent="0.2">
      <c r="A61" s="141">
        <f t="shared" si="1"/>
        <v>60</v>
      </c>
      <c r="B61" s="30">
        <f t="shared" ref="B61:B76" si="5">B60</f>
        <v>43950</v>
      </c>
      <c r="C61" s="13" t="str">
        <f t="shared" si="2"/>
        <v>USBP</v>
      </c>
      <c r="D61" s="29" t="s">
        <v>17</v>
      </c>
      <c r="E61" s="29" t="s">
        <v>128</v>
      </c>
      <c r="G61" s="29" t="s">
        <v>72</v>
      </c>
      <c r="H61" s="163" t="str">
        <f t="shared" si="0"/>
        <v>Hebbronville, TX</v>
      </c>
      <c r="I61" s="250">
        <v>1</v>
      </c>
      <c r="J61" s="29" t="s">
        <v>73</v>
      </c>
      <c r="K61" s="29" t="s">
        <v>74</v>
      </c>
      <c r="L61" s="29" t="s">
        <v>73</v>
      </c>
      <c r="M61" s="29" t="s">
        <v>74</v>
      </c>
      <c r="O61" s="11" t="s">
        <v>74</v>
      </c>
      <c r="P61" s="29" t="s">
        <v>73</v>
      </c>
      <c r="Q61" s="204" t="s">
        <v>75</v>
      </c>
      <c r="S61" s="43" t="s">
        <v>76</v>
      </c>
      <c r="T61" s="30">
        <v>43952</v>
      </c>
      <c r="V61" s="30" t="s">
        <v>944</v>
      </c>
      <c r="W61" s="29" t="s">
        <v>77</v>
      </c>
      <c r="X61" s="339" t="s">
        <v>130</v>
      </c>
    </row>
    <row r="62" spans="1:24" ht="34" x14ac:dyDescent="0.2">
      <c r="A62" s="141">
        <f t="shared" si="1"/>
        <v>61</v>
      </c>
      <c r="B62" s="30">
        <f t="shared" si="5"/>
        <v>43950</v>
      </c>
      <c r="C62" s="13" t="str">
        <f t="shared" si="2"/>
        <v>USBP</v>
      </c>
      <c r="D62" s="29" t="s">
        <v>17</v>
      </c>
      <c r="E62" s="29" t="s">
        <v>128</v>
      </c>
      <c r="G62" s="29" t="s">
        <v>72</v>
      </c>
      <c r="H62" s="163" t="str">
        <f t="shared" si="0"/>
        <v>Hebbronville, TX</v>
      </c>
      <c r="I62" s="250">
        <v>1</v>
      </c>
      <c r="J62" s="29" t="s">
        <v>73</v>
      </c>
      <c r="K62" s="29" t="s">
        <v>74</v>
      </c>
      <c r="L62" s="29" t="s">
        <v>73</v>
      </c>
      <c r="M62" s="29" t="s">
        <v>74</v>
      </c>
      <c r="O62" s="11" t="s">
        <v>74</v>
      </c>
      <c r="P62" s="29" t="s">
        <v>73</v>
      </c>
      <c r="Q62" s="204" t="s">
        <v>75</v>
      </c>
      <c r="S62" s="43" t="s">
        <v>76</v>
      </c>
      <c r="T62" s="30">
        <v>43952</v>
      </c>
      <c r="V62" s="30" t="s">
        <v>944</v>
      </c>
      <c r="W62" s="29" t="s">
        <v>77</v>
      </c>
      <c r="X62" s="339" t="s">
        <v>130</v>
      </c>
    </row>
    <row r="63" spans="1:24" ht="34" x14ac:dyDescent="0.2">
      <c r="A63" s="141">
        <f t="shared" si="1"/>
        <v>62</v>
      </c>
      <c r="B63" s="30">
        <f t="shared" si="5"/>
        <v>43950</v>
      </c>
      <c r="C63" s="13" t="str">
        <f t="shared" si="2"/>
        <v>USBP</v>
      </c>
      <c r="D63" s="29" t="s">
        <v>17</v>
      </c>
      <c r="E63" s="29" t="s">
        <v>128</v>
      </c>
      <c r="G63" s="29" t="s">
        <v>72</v>
      </c>
      <c r="H63" s="163" t="str">
        <f t="shared" si="0"/>
        <v>Hebbronville, TX</v>
      </c>
      <c r="I63" s="250">
        <v>1</v>
      </c>
      <c r="J63" s="29" t="s">
        <v>73</v>
      </c>
      <c r="K63" s="29" t="s">
        <v>74</v>
      </c>
      <c r="L63" s="29" t="s">
        <v>73</v>
      </c>
      <c r="M63" s="29" t="s">
        <v>74</v>
      </c>
      <c r="O63" s="11" t="s">
        <v>74</v>
      </c>
      <c r="P63" s="29" t="s">
        <v>73</v>
      </c>
      <c r="Q63" s="204" t="s">
        <v>75</v>
      </c>
      <c r="S63" s="43" t="s">
        <v>76</v>
      </c>
      <c r="T63" s="30">
        <v>43952</v>
      </c>
      <c r="V63" s="30" t="s">
        <v>944</v>
      </c>
      <c r="W63" s="29" t="s">
        <v>77</v>
      </c>
      <c r="X63" s="339" t="s">
        <v>130</v>
      </c>
    </row>
    <row r="64" spans="1:24" ht="34" x14ac:dyDescent="0.2">
      <c r="A64" s="141">
        <f t="shared" si="1"/>
        <v>63</v>
      </c>
      <c r="B64" s="30">
        <f t="shared" si="5"/>
        <v>43950</v>
      </c>
      <c r="C64" s="13" t="str">
        <f t="shared" si="2"/>
        <v>USBP</v>
      </c>
      <c r="D64" s="29" t="s">
        <v>17</v>
      </c>
      <c r="E64" s="29" t="s">
        <v>128</v>
      </c>
      <c r="G64" s="29" t="s">
        <v>72</v>
      </c>
      <c r="H64" s="163" t="str">
        <f t="shared" si="0"/>
        <v>Hebbronville, TX</v>
      </c>
      <c r="I64" s="250">
        <v>1</v>
      </c>
      <c r="J64" s="29" t="s">
        <v>73</v>
      </c>
      <c r="K64" s="29" t="s">
        <v>74</v>
      </c>
      <c r="L64" s="29" t="s">
        <v>73</v>
      </c>
      <c r="M64" s="29" t="s">
        <v>74</v>
      </c>
      <c r="O64" s="11" t="s">
        <v>74</v>
      </c>
      <c r="P64" s="29" t="s">
        <v>73</v>
      </c>
      <c r="Q64" s="204" t="s">
        <v>75</v>
      </c>
      <c r="S64" s="43" t="s">
        <v>76</v>
      </c>
      <c r="T64" s="30">
        <v>43952</v>
      </c>
      <c r="V64" s="30" t="s">
        <v>944</v>
      </c>
      <c r="W64" s="29" t="s">
        <v>77</v>
      </c>
      <c r="X64" s="339" t="s">
        <v>130</v>
      </c>
    </row>
    <row r="65" spans="1:26" ht="34" x14ac:dyDescent="0.2">
      <c r="A65" s="141">
        <f t="shared" si="1"/>
        <v>64</v>
      </c>
      <c r="B65" s="30">
        <f t="shared" si="5"/>
        <v>43950</v>
      </c>
      <c r="C65" s="13" t="str">
        <f t="shared" si="2"/>
        <v>USBP</v>
      </c>
      <c r="D65" s="29" t="s">
        <v>17</v>
      </c>
      <c r="E65" s="29" t="s">
        <v>128</v>
      </c>
      <c r="G65" s="29" t="s">
        <v>72</v>
      </c>
      <c r="H65" s="163" t="str">
        <f t="shared" si="0"/>
        <v>Hebbronville, TX</v>
      </c>
      <c r="I65" s="250">
        <v>1</v>
      </c>
      <c r="J65" s="29" t="s">
        <v>73</v>
      </c>
      <c r="K65" s="29" t="s">
        <v>74</v>
      </c>
      <c r="L65" s="29" t="s">
        <v>73</v>
      </c>
      <c r="M65" s="29" t="s">
        <v>74</v>
      </c>
      <c r="O65" s="11" t="s">
        <v>74</v>
      </c>
      <c r="P65" s="29" t="s">
        <v>73</v>
      </c>
      <c r="Q65" s="204" t="s">
        <v>75</v>
      </c>
      <c r="S65" s="43" t="s">
        <v>76</v>
      </c>
      <c r="T65" s="30">
        <v>43952</v>
      </c>
      <c r="V65" s="30" t="s">
        <v>944</v>
      </c>
      <c r="W65" s="29" t="s">
        <v>77</v>
      </c>
      <c r="X65" s="339" t="s">
        <v>130</v>
      </c>
    </row>
    <row r="66" spans="1:26" ht="34" x14ac:dyDescent="0.2">
      <c r="A66" s="141">
        <f t="shared" si="1"/>
        <v>65</v>
      </c>
      <c r="B66" s="30">
        <f t="shared" si="5"/>
        <v>43950</v>
      </c>
      <c r="C66" s="13" t="str">
        <f t="shared" si="2"/>
        <v>USBP</v>
      </c>
      <c r="D66" s="29" t="s">
        <v>17</v>
      </c>
      <c r="E66" s="29" t="s">
        <v>128</v>
      </c>
      <c r="G66" s="29" t="s">
        <v>72</v>
      </c>
      <c r="H66" s="163" t="str">
        <f t="shared" ref="H66:H129" si="6">INDEX(STATIONLOCATION,MATCH(E66, STATIONCODES, 0))</f>
        <v>Hebbronville, TX</v>
      </c>
      <c r="I66" s="250">
        <v>1</v>
      </c>
      <c r="J66" s="29" t="s">
        <v>73</v>
      </c>
      <c r="K66" s="29" t="s">
        <v>74</v>
      </c>
      <c r="L66" s="29" t="s">
        <v>73</v>
      </c>
      <c r="M66" s="29" t="s">
        <v>74</v>
      </c>
      <c r="O66" s="11" t="s">
        <v>74</v>
      </c>
      <c r="P66" s="29" t="s">
        <v>73</v>
      </c>
      <c r="Q66" s="204" t="s">
        <v>75</v>
      </c>
      <c r="S66" s="43" t="s">
        <v>76</v>
      </c>
      <c r="T66" s="30">
        <v>43952</v>
      </c>
      <c r="V66" s="30" t="s">
        <v>944</v>
      </c>
      <c r="W66" s="29" t="s">
        <v>77</v>
      </c>
      <c r="X66" s="339" t="s">
        <v>130</v>
      </c>
    </row>
    <row r="67" spans="1:26" ht="34" x14ac:dyDescent="0.2">
      <c r="A67" s="141">
        <f t="shared" ref="A67:A130" si="7">A66+1</f>
        <v>66</v>
      </c>
      <c r="B67" s="30">
        <f t="shared" si="5"/>
        <v>43950</v>
      </c>
      <c r="C67" s="13" t="str">
        <f t="shared" si="2"/>
        <v>USBP</v>
      </c>
      <c r="D67" s="29" t="s">
        <v>17</v>
      </c>
      <c r="E67" s="29" t="s">
        <v>128</v>
      </c>
      <c r="G67" s="29" t="s">
        <v>72</v>
      </c>
      <c r="H67" s="163" t="str">
        <f t="shared" si="6"/>
        <v>Hebbronville, TX</v>
      </c>
      <c r="I67" s="250">
        <v>1</v>
      </c>
      <c r="J67" s="29" t="s">
        <v>73</v>
      </c>
      <c r="K67" s="29" t="s">
        <v>74</v>
      </c>
      <c r="L67" s="29" t="s">
        <v>73</v>
      </c>
      <c r="M67" s="29" t="s">
        <v>74</v>
      </c>
      <c r="O67" s="11" t="s">
        <v>74</v>
      </c>
      <c r="P67" s="29" t="s">
        <v>73</v>
      </c>
      <c r="Q67" s="204" t="s">
        <v>75</v>
      </c>
      <c r="S67" s="43" t="s">
        <v>76</v>
      </c>
      <c r="T67" s="30">
        <v>43952</v>
      </c>
      <c r="V67" s="30" t="s">
        <v>944</v>
      </c>
      <c r="W67" s="29" t="s">
        <v>77</v>
      </c>
      <c r="X67" s="339" t="s">
        <v>130</v>
      </c>
    </row>
    <row r="68" spans="1:26" ht="34" x14ac:dyDescent="0.2">
      <c r="A68" s="141">
        <f t="shared" si="7"/>
        <v>67</v>
      </c>
      <c r="B68" s="30">
        <f t="shared" si="5"/>
        <v>43950</v>
      </c>
      <c r="C68" s="13" t="str">
        <f t="shared" si="2"/>
        <v>USBP</v>
      </c>
      <c r="D68" s="29" t="s">
        <v>17</v>
      </c>
      <c r="E68" s="29" t="s">
        <v>128</v>
      </c>
      <c r="G68" s="29" t="s">
        <v>72</v>
      </c>
      <c r="H68" s="163" t="str">
        <f t="shared" si="6"/>
        <v>Hebbronville, TX</v>
      </c>
      <c r="I68" s="250">
        <v>1</v>
      </c>
      <c r="J68" s="29" t="s">
        <v>73</v>
      </c>
      <c r="K68" s="29" t="s">
        <v>74</v>
      </c>
      <c r="L68" s="29" t="s">
        <v>73</v>
      </c>
      <c r="M68" s="29" t="s">
        <v>74</v>
      </c>
      <c r="O68" s="11" t="s">
        <v>74</v>
      </c>
      <c r="P68" s="29" t="s">
        <v>73</v>
      </c>
      <c r="Q68" s="204" t="s">
        <v>75</v>
      </c>
      <c r="S68" s="43" t="s">
        <v>76</v>
      </c>
      <c r="T68" s="30">
        <v>43952</v>
      </c>
      <c r="V68" s="30" t="s">
        <v>944</v>
      </c>
      <c r="W68" s="29" t="s">
        <v>77</v>
      </c>
      <c r="X68" s="339" t="s">
        <v>130</v>
      </c>
    </row>
    <row r="69" spans="1:26" ht="34" x14ac:dyDescent="0.2">
      <c r="A69" s="141">
        <f t="shared" si="7"/>
        <v>68</v>
      </c>
      <c r="B69" s="30">
        <f t="shared" si="5"/>
        <v>43950</v>
      </c>
      <c r="C69" s="13" t="str">
        <f t="shared" si="2"/>
        <v>USBP</v>
      </c>
      <c r="D69" s="29" t="s">
        <v>17</v>
      </c>
      <c r="E69" s="29" t="s">
        <v>128</v>
      </c>
      <c r="G69" s="29" t="s">
        <v>72</v>
      </c>
      <c r="H69" s="163" t="str">
        <f t="shared" si="6"/>
        <v>Hebbronville, TX</v>
      </c>
      <c r="I69" s="250">
        <v>1</v>
      </c>
      <c r="J69" s="29" t="s">
        <v>73</v>
      </c>
      <c r="K69" s="29" t="s">
        <v>74</v>
      </c>
      <c r="L69" s="29" t="s">
        <v>73</v>
      </c>
      <c r="M69" s="29" t="s">
        <v>74</v>
      </c>
      <c r="O69" s="11" t="s">
        <v>74</v>
      </c>
      <c r="P69" s="29" t="s">
        <v>73</v>
      </c>
      <c r="Q69" s="204" t="s">
        <v>75</v>
      </c>
      <c r="S69" s="43" t="s">
        <v>76</v>
      </c>
      <c r="T69" s="30">
        <v>43952</v>
      </c>
      <c r="V69" s="30" t="s">
        <v>944</v>
      </c>
      <c r="W69" s="29" t="s">
        <v>77</v>
      </c>
      <c r="X69" s="339" t="s">
        <v>130</v>
      </c>
    </row>
    <row r="70" spans="1:26" ht="34" x14ac:dyDescent="0.2">
      <c r="A70" s="141">
        <f t="shared" si="7"/>
        <v>69</v>
      </c>
      <c r="B70" s="30">
        <f t="shared" si="5"/>
        <v>43950</v>
      </c>
      <c r="C70" s="13" t="str">
        <f t="shared" si="2"/>
        <v>USBP</v>
      </c>
      <c r="D70" s="29" t="s">
        <v>17</v>
      </c>
      <c r="E70" s="29" t="s">
        <v>128</v>
      </c>
      <c r="G70" s="29" t="s">
        <v>72</v>
      </c>
      <c r="H70" s="163" t="str">
        <f t="shared" si="6"/>
        <v>Hebbronville, TX</v>
      </c>
      <c r="I70" s="250">
        <v>1</v>
      </c>
      <c r="J70" s="29" t="s">
        <v>73</v>
      </c>
      <c r="K70" s="29" t="s">
        <v>74</v>
      </c>
      <c r="L70" s="29" t="s">
        <v>73</v>
      </c>
      <c r="M70" s="29" t="s">
        <v>74</v>
      </c>
      <c r="O70" s="11" t="s">
        <v>74</v>
      </c>
      <c r="P70" s="29" t="s">
        <v>73</v>
      </c>
      <c r="Q70" s="204" t="s">
        <v>75</v>
      </c>
      <c r="S70" s="43" t="s">
        <v>76</v>
      </c>
      <c r="T70" s="30">
        <v>43952</v>
      </c>
      <c r="V70" s="30" t="s">
        <v>944</v>
      </c>
      <c r="W70" s="29" t="s">
        <v>77</v>
      </c>
      <c r="X70" s="339" t="s">
        <v>130</v>
      </c>
    </row>
    <row r="71" spans="1:26" ht="34" x14ac:dyDescent="0.2">
      <c r="A71" s="141">
        <f t="shared" si="7"/>
        <v>70</v>
      </c>
      <c r="B71" s="30">
        <f t="shared" si="5"/>
        <v>43950</v>
      </c>
      <c r="C71" s="13" t="str">
        <f t="shared" si="2"/>
        <v>USBP</v>
      </c>
      <c r="D71" s="29" t="s">
        <v>17</v>
      </c>
      <c r="E71" s="29" t="s">
        <v>128</v>
      </c>
      <c r="G71" s="29" t="s">
        <v>72</v>
      </c>
      <c r="H71" s="163" t="str">
        <f t="shared" si="6"/>
        <v>Hebbronville, TX</v>
      </c>
      <c r="I71" s="250">
        <v>1</v>
      </c>
      <c r="J71" s="29" t="s">
        <v>73</v>
      </c>
      <c r="K71" s="29" t="s">
        <v>74</v>
      </c>
      <c r="L71" s="29" t="s">
        <v>73</v>
      </c>
      <c r="M71" s="29" t="s">
        <v>74</v>
      </c>
      <c r="O71" s="11" t="s">
        <v>74</v>
      </c>
      <c r="P71" s="29" t="s">
        <v>73</v>
      </c>
      <c r="Q71" s="204" t="s">
        <v>75</v>
      </c>
      <c r="S71" s="43" t="s">
        <v>76</v>
      </c>
      <c r="T71" s="30">
        <v>43952</v>
      </c>
      <c r="V71" s="30" t="s">
        <v>944</v>
      </c>
      <c r="W71" s="29" t="s">
        <v>77</v>
      </c>
      <c r="X71" s="339" t="s">
        <v>130</v>
      </c>
    </row>
    <row r="72" spans="1:26" ht="34" x14ac:dyDescent="0.2">
      <c r="A72" s="141">
        <f t="shared" si="7"/>
        <v>71</v>
      </c>
      <c r="B72" s="30">
        <f t="shared" si="5"/>
        <v>43950</v>
      </c>
      <c r="C72" s="13" t="str">
        <f t="shared" si="2"/>
        <v>USBP</v>
      </c>
      <c r="D72" s="29" t="s">
        <v>17</v>
      </c>
      <c r="E72" s="29" t="s">
        <v>128</v>
      </c>
      <c r="G72" s="29" t="s">
        <v>72</v>
      </c>
      <c r="H72" s="163" t="str">
        <f t="shared" si="6"/>
        <v>Hebbronville, TX</v>
      </c>
      <c r="I72" s="250">
        <v>1</v>
      </c>
      <c r="J72" s="29" t="s">
        <v>73</v>
      </c>
      <c r="K72" s="29" t="s">
        <v>74</v>
      </c>
      <c r="L72" s="29" t="s">
        <v>73</v>
      </c>
      <c r="M72" s="29" t="s">
        <v>74</v>
      </c>
      <c r="O72" s="11" t="s">
        <v>74</v>
      </c>
      <c r="P72" s="29" t="s">
        <v>73</v>
      </c>
      <c r="Q72" s="204" t="s">
        <v>75</v>
      </c>
      <c r="S72" s="43" t="s">
        <v>76</v>
      </c>
      <c r="T72" s="30">
        <v>43952</v>
      </c>
      <c r="V72" s="30" t="s">
        <v>944</v>
      </c>
      <c r="W72" s="29" t="s">
        <v>77</v>
      </c>
      <c r="X72" s="339" t="s">
        <v>130</v>
      </c>
    </row>
    <row r="73" spans="1:26" ht="34" x14ac:dyDescent="0.2">
      <c r="A73" s="141">
        <f t="shared" si="7"/>
        <v>72</v>
      </c>
      <c r="B73" s="30">
        <f t="shared" si="5"/>
        <v>43950</v>
      </c>
      <c r="C73" s="13" t="str">
        <f t="shared" si="2"/>
        <v>USBP</v>
      </c>
      <c r="D73" s="29" t="s">
        <v>17</v>
      </c>
      <c r="E73" s="29" t="s">
        <v>128</v>
      </c>
      <c r="G73" s="29" t="s">
        <v>72</v>
      </c>
      <c r="H73" s="163" t="str">
        <f t="shared" si="6"/>
        <v>Hebbronville, TX</v>
      </c>
      <c r="I73" s="250">
        <v>1</v>
      </c>
      <c r="J73" s="29" t="s">
        <v>73</v>
      </c>
      <c r="K73" s="29" t="s">
        <v>74</v>
      </c>
      <c r="L73" s="29" t="s">
        <v>73</v>
      </c>
      <c r="M73" s="29" t="s">
        <v>74</v>
      </c>
      <c r="O73" s="11" t="s">
        <v>74</v>
      </c>
      <c r="P73" s="29" t="s">
        <v>73</v>
      </c>
      <c r="Q73" s="204" t="s">
        <v>75</v>
      </c>
      <c r="S73" s="43" t="s">
        <v>76</v>
      </c>
      <c r="T73" s="30">
        <v>43952</v>
      </c>
      <c r="V73" s="30" t="s">
        <v>944</v>
      </c>
      <c r="W73" s="29" t="s">
        <v>77</v>
      </c>
      <c r="X73" s="339" t="s">
        <v>130</v>
      </c>
    </row>
    <row r="74" spans="1:26" ht="34" x14ac:dyDescent="0.2">
      <c r="A74" s="141">
        <f t="shared" si="7"/>
        <v>73</v>
      </c>
      <c r="B74" s="30">
        <f t="shared" si="5"/>
        <v>43950</v>
      </c>
      <c r="C74" s="13" t="str">
        <f t="shared" si="2"/>
        <v>USBP</v>
      </c>
      <c r="D74" s="29" t="s">
        <v>17</v>
      </c>
      <c r="E74" s="29" t="s">
        <v>128</v>
      </c>
      <c r="G74" s="29" t="s">
        <v>72</v>
      </c>
      <c r="H74" s="163" t="str">
        <f t="shared" si="6"/>
        <v>Hebbronville, TX</v>
      </c>
      <c r="I74" s="250">
        <v>1</v>
      </c>
      <c r="J74" s="29" t="s">
        <v>73</v>
      </c>
      <c r="K74" s="29" t="s">
        <v>74</v>
      </c>
      <c r="L74" s="29" t="s">
        <v>73</v>
      </c>
      <c r="M74" s="29" t="s">
        <v>74</v>
      </c>
      <c r="O74" s="11" t="s">
        <v>74</v>
      </c>
      <c r="P74" s="29" t="s">
        <v>73</v>
      </c>
      <c r="Q74" s="204" t="s">
        <v>75</v>
      </c>
      <c r="S74" s="43" t="s">
        <v>76</v>
      </c>
      <c r="T74" s="30">
        <v>43952</v>
      </c>
      <c r="V74" s="30" t="s">
        <v>944</v>
      </c>
      <c r="W74" s="29" t="s">
        <v>77</v>
      </c>
      <c r="X74" s="339" t="s">
        <v>130</v>
      </c>
    </row>
    <row r="75" spans="1:26" ht="34" x14ac:dyDescent="0.2">
      <c r="A75" s="141">
        <f t="shared" si="7"/>
        <v>74</v>
      </c>
      <c r="B75" s="30">
        <f t="shared" si="5"/>
        <v>43950</v>
      </c>
      <c r="C75" s="13" t="str">
        <f t="shared" si="2"/>
        <v>USBP</v>
      </c>
      <c r="D75" s="29" t="s">
        <v>17</v>
      </c>
      <c r="E75" s="29" t="s">
        <v>128</v>
      </c>
      <c r="G75" s="29" t="s">
        <v>72</v>
      </c>
      <c r="H75" s="163" t="str">
        <f t="shared" si="6"/>
        <v>Hebbronville, TX</v>
      </c>
      <c r="I75" s="250">
        <v>1</v>
      </c>
      <c r="J75" s="29" t="s">
        <v>73</v>
      </c>
      <c r="K75" s="29" t="s">
        <v>74</v>
      </c>
      <c r="L75" s="29" t="s">
        <v>73</v>
      </c>
      <c r="M75" s="29" t="s">
        <v>74</v>
      </c>
      <c r="O75" s="11" t="s">
        <v>74</v>
      </c>
      <c r="P75" s="29" t="s">
        <v>73</v>
      </c>
      <c r="Q75" s="204" t="s">
        <v>75</v>
      </c>
      <c r="S75" s="43" t="s">
        <v>76</v>
      </c>
      <c r="T75" s="30">
        <v>43952</v>
      </c>
      <c r="V75" s="30" t="s">
        <v>944</v>
      </c>
      <c r="W75" s="29" t="s">
        <v>77</v>
      </c>
      <c r="X75" s="339" t="s">
        <v>130</v>
      </c>
    </row>
    <row r="76" spans="1:26" ht="34" x14ac:dyDescent="0.2">
      <c r="A76" s="141">
        <f t="shared" si="7"/>
        <v>75</v>
      </c>
      <c r="B76" s="30">
        <f t="shared" si="5"/>
        <v>43950</v>
      </c>
      <c r="C76" s="13" t="str">
        <f t="shared" si="2"/>
        <v>USBP</v>
      </c>
      <c r="D76" s="29" t="s">
        <v>17</v>
      </c>
      <c r="E76" s="29" t="s">
        <v>128</v>
      </c>
      <c r="G76" s="29" t="s">
        <v>72</v>
      </c>
      <c r="H76" s="163" t="str">
        <f t="shared" si="6"/>
        <v>Hebbronville, TX</v>
      </c>
      <c r="I76" s="250">
        <v>1</v>
      </c>
      <c r="J76" s="29" t="s">
        <v>73</v>
      </c>
      <c r="K76" s="29" t="s">
        <v>74</v>
      </c>
      <c r="L76" s="29" t="s">
        <v>73</v>
      </c>
      <c r="M76" s="29" t="s">
        <v>74</v>
      </c>
      <c r="O76" s="11" t="s">
        <v>74</v>
      </c>
      <c r="P76" s="29" t="s">
        <v>74</v>
      </c>
      <c r="S76" s="43" t="s">
        <v>76</v>
      </c>
      <c r="T76" s="30">
        <v>43951</v>
      </c>
      <c r="V76" s="30" t="s">
        <v>944</v>
      </c>
      <c r="W76" s="29" t="s">
        <v>77</v>
      </c>
      <c r="X76" s="339" t="s">
        <v>130</v>
      </c>
    </row>
    <row r="77" spans="1:26" s="64" customFormat="1" ht="49" x14ac:dyDescent="0.25">
      <c r="A77" s="313">
        <f t="shared" si="7"/>
        <v>76</v>
      </c>
      <c r="B77" s="63">
        <v>43944</v>
      </c>
      <c r="C77" s="63" t="str">
        <f t="shared" si="2"/>
        <v>USBP</v>
      </c>
      <c r="D77" s="64" t="s">
        <v>20</v>
      </c>
      <c r="E77" s="64" t="s">
        <v>131</v>
      </c>
      <c r="G77" s="62" t="s">
        <v>72</v>
      </c>
      <c r="H77" s="188" t="str">
        <f t="shared" si="6"/>
        <v>McAllen, TX</v>
      </c>
      <c r="I77" s="247">
        <v>1</v>
      </c>
      <c r="J77" s="64" t="s">
        <v>73</v>
      </c>
      <c r="K77" s="64" t="s">
        <v>74</v>
      </c>
      <c r="L77" s="64" t="s">
        <v>73</v>
      </c>
      <c r="M77" s="64" t="s">
        <v>74</v>
      </c>
      <c r="O77" s="64" t="s">
        <v>74</v>
      </c>
      <c r="P77" s="64" t="s">
        <v>73</v>
      </c>
      <c r="Q77" s="62" t="s">
        <v>90</v>
      </c>
      <c r="R77" s="326">
        <v>43949</v>
      </c>
      <c r="S77" s="64" t="s">
        <v>76</v>
      </c>
      <c r="T77" s="326">
        <v>43954</v>
      </c>
      <c r="U77" s="326"/>
      <c r="V77" s="326" t="s">
        <v>944</v>
      </c>
      <c r="W77" s="64" t="s">
        <v>77</v>
      </c>
      <c r="X77" s="335" t="s">
        <v>132</v>
      </c>
      <c r="Y77" s="206"/>
      <c r="Z77" s="207"/>
    </row>
    <row r="78" spans="1:26" s="64" customFormat="1" ht="81" x14ac:dyDescent="0.25">
      <c r="A78" s="313">
        <f t="shared" si="7"/>
        <v>77</v>
      </c>
      <c r="B78" s="63">
        <v>43944</v>
      </c>
      <c r="C78" s="63" t="str">
        <f t="shared" si="2"/>
        <v>USBP</v>
      </c>
      <c r="D78" s="64" t="s">
        <v>20</v>
      </c>
      <c r="E78" s="64" t="s">
        <v>131</v>
      </c>
      <c r="G78" s="62" t="s">
        <v>72</v>
      </c>
      <c r="H78" s="188" t="str">
        <f t="shared" si="6"/>
        <v>McAllen, TX</v>
      </c>
      <c r="I78" s="247">
        <v>1</v>
      </c>
      <c r="J78" s="64" t="s">
        <v>73</v>
      </c>
      <c r="K78" s="64" t="s">
        <v>74</v>
      </c>
      <c r="L78" s="64" t="s">
        <v>73</v>
      </c>
      <c r="M78" s="64" t="s">
        <v>74</v>
      </c>
      <c r="O78" s="64" t="s">
        <v>74</v>
      </c>
      <c r="P78" s="64" t="s">
        <v>73</v>
      </c>
      <c r="Q78" s="62" t="s">
        <v>90</v>
      </c>
      <c r="R78" s="326">
        <v>43949</v>
      </c>
      <c r="S78" s="64" t="s">
        <v>76</v>
      </c>
      <c r="T78" s="326">
        <v>43954</v>
      </c>
      <c r="U78" s="326"/>
      <c r="V78" s="326" t="s">
        <v>944</v>
      </c>
      <c r="W78" s="64" t="s">
        <v>77</v>
      </c>
      <c r="X78" s="335" t="s">
        <v>133</v>
      </c>
      <c r="Y78" s="206"/>
      <c r="Z78" s="207"/>
    </row>
    <row r="79" spans="1:26" s="43" customFormat="1" ht="65" x14ac:dyDescent="0.25">
      <c r="A79" s="141">
        <f t="shared" si="7"/>
        <v>78</v>
      </c>
      <c r="B79" s="47">
        <v>43945</v>
      </c>
      <c r="C79" s="13" t="str">
        <f t="shared" si="2"/>
        <v>USBP</v>
      </c>
      <c r="D79" s="43" t="s">
        <v>20</v>
      </c>
      <c r="E79" s="43" t="s">
        <v>134</v>
      </c>
      <c r="G79" s="44" t="s">
        <v>72</v>
      </c>
      <c r="H79" s="163" t="str">
        <f t="shared" si="6"/>
        <v>Rio Grand City, TX</v>
      </c>
      <c r="I79" s="248">
        <v>1</v>
      </c>
      <c r="J79" s="43" t="s">
        <v>73</v>
      </c>
      <c r="K79" s="43" t="s">
        <v>74</v>
      </c>
      <c r="L79" s="43" t="s">
        <v>73</v>
      </c>
      <c r="M79" s="43" t="s">
        <v>74</v>
      </c>
      <c r="O79" s="11" t="s">
        <v>74</v>
      </c>
      <c r="P79" s="43" t="s">
        <v>73</v>
      </c>
      <c r="Q79" s="44" t="s">
        <v>75</v>
      </c>
      <c r="R79" s="30"/>
      <c r="S79" s="43" t="s">
        <v>76</v>
      </c>
      <c r="T79" s="30">
        <v>43950</v>
      </c>
      <c r="U79" s="30"/>
      <c r="V79" s="30" t="s">
        <v>944</v>
      </c>
      <c r="W79" s="43" t="s">
        <v>77</v>
      </c>
      <c r="X79" s="336" t="s">
        <v>135</v>
      </c>
      <c r="Y79" s="208"/>
      <c r="Z79" s="209"/>
    </row>
    <row r="80" spans="1:26" s="43" customFormat="1" ht="33" x14ac:dyDescent="0.25">
      <c r="A80" s="141">
        <f t="shared" si="7"/>
        <v>79</v>
      </c>
      <c r="B80" s="47">
        <v>43948</v>
      </c>
      <c r="C80" s="13" t="str">
        <f t="shared" si="2"/>
        <v>USBP</v>
      </c>
      <c r="D80" s="43" t="s">
        <v>20</v>
      </c>
      <c r="E80" s="43" t="s">
        <v>131</v>
      </c>
      <c r="G80" s="44" t="s">
        <v>72</v>
      </c>
      <c r="H80" s="163" t="str">
        <f t="shared" si="6"/>
        <v>McAllen, TX</v>
      </c>
      <c r="I80" s="248">
        <v>1</v>
      </c>
      <c r="J80" s="43" t="s">
        <v>73</v>
      </c>
      <c r="K80" s="43" t="s">
        <v>74</v>
      </c>
      <c r="L80" s="43" t="s">
        <v>73</v>
      </c>
      <c r="M80" s="43" t="s">
        <v>74</v>
      </c>
      <c r="O80" s="11" t="s">
        <v>73</v>
      </c>
      <c r="P80" s="43" t="s">
        <v>73</v>
      </c>
      <c r="Q80" s="44" t="s">
        <v>75</v>
      </c>
      <c r="R80" s="30"/>
      <c r="S80" s="43" t="s">
        <v>76</v>
      </c>
      <c r="T80" s="30">
        <v>43954</v>
      </c>
      <c r="U80" s="30"/>
      <c r="V80" s="30" t="s">
        <v>944</v>
      </c>
      <c r="W80" s="43" t="s">
        <v>77</v>
      </c>
      <c r="X80" s="336" t="s">
        <v>136</v>
      </c>
      <c r="Y80" s="208"/>
      <c r="Z80" s="209"/>
    </row>
    <row r="81" spans="1:26" s="43" customFormat="1" ht="33" x14ac:dyDescent="0.25">
      <c r="A81" s="141">
        <f t="shared" si="7"/>
        <v>80</v>
      </c>
      <c r="B81" s="47">
        <v>43949</v>
      </c>
      <c r="C81" s="13" t="str">
        <f t="shared" si="2"/>
        <v>USBP</v>
      </c>
      <c r="D81" s="43" t="s">
        <v>20</v>
      </c>
      <c r="E81" s="43" t="s">
        <v>131</v>
      </c>
      <c r="G81" s="44" t="s">
        <v>72</v>
      </c>
      <c r="H81" s="163" t="str">
        <f t="shared" si="6"/>
        <v>McAllen, TX</v>
      </c>
      <c r="I81" s="248">
        <v>1</v>
      </c>
      <c r="J81" s="43" t="s">
        <v>73</v>
      </c>
      <c r="K81" s="43" t="s">
        <v>74</v>
      </c>
      <c r="L81" s="43" t="s">
        <v>73</v>
      </c>
      <c r="M81" s="43" t="s">
        <v>74</v>
      </c>
      <c r="O81" s="11" t="s">
        <v>74</v>
      </c>
      <c r="P81" s="43" t="s">
        <v>73</v>
      </c>
      <c r="Q81" s="44" t="s">
        <v>75</v>
      </c>
      <c r="R81" s="30"/>
      <c r="S81" s="43" t="s">
        <v>76</v>
      </c>
      <c r="T81" s="30">
        <v>43952</v>
      </c>
      <c r="U81" s="30"/>
      <c r="V81" s="30" t="s">
        <v>944</v>
      </c>
      <c r="W81" s="43" t="s">
        <v>77</v>
      </c>
      <c r="X81" s="336" t="s">
        <v>137</v>
      </c>
      <c r="Y81" s="208"/>
      <c r="Z81" s="209"/>
    </row>
    <row r="82" spans="1:26" s="43" customFormat="1" ht="33" x14ac:dyDescent="0.25">
      <c r="A82" s="141">
        <f t="shared" si="7"/>
        <v>81</v>
      </c>
      <c r="B82" s="47">
        <v>43949</v>
      </c>
      <c r="C82" s="13" t="str">
        <f t="shared" si="2"/>
        <v>USBP</v>
      </c>
      <c r="D82" s="43" t="s">
        <v>20</v>
      </c>
      <c r="E82" s="43" t="s">
        <v>131</v>
      </c>
      <c r="G82" s="44" t="s">
        <v>72</v>
      </c>
      <c r="H82" s="163" t="str">
        <f t="shared" si="6"/>
        <v>McAllen, TX</v>
      </c>
      <c r="I82" s="248">
        <v>1</v>
      </c>
      <c r="J82" s="43" t="s">
        <v>73</v>
      </c>
      <c r="K82" s="43" t="s">
        <v>74</v>
      </c>
      <c r="L82" s="43" t="s">
        <v>73</v>
      </c>
      <c r="M82" s="43" t="s">
        <v>74</v>
      </c>
      <c r="O82" s="11" t="s">
        <v>74</v>
      </c>
      <c r="P82" s="43" t="s">
        <v>73</v>
      </c>
      <c r="Q82" s="44" t="s">
        <v>75</v>
      </c>
      <c r="R82" s="30"/>
      <c r="S82" s="43" t="s">
        <v>76</v>
      </c>
      <c r="T82" s="30">
        <v>43959</v>
      </c>
      <c r="U82" s="30"/>
      <c r="V82" s="30" t="s">
        <v>944</v>
      </c>
      <c r="W82" s="43" t="s">
        <v>77</v>
      </c>
      <c r="X82" s="336" t="s">
        <v>138</v>
      </c>
      <c r="Y82" s="208"/>
      <c r="Z82" s="209"/>
    </row>
    <row r="83" spans="1:26" s="43" customFormat="1" ht="33" x14ac:dyDescent="0.25">
      <c r="A83" s="141">
        <f t="shared" si="7"/>
        <v>82</v>
      </c>
      <c r="B83" s="47">
        <v>43950</v>
      </c>
      <c r="C83" s="13" t="str">
        <f t="shared" si="2"/>
        <v>USBP</v>
      </c>
      <c r="D83" s="43" t="s">
        <v>20</v>
      </c>
      <c r="E83" s="43" t="s">
        <v>139</v>
      </c>
      <c r="G83" s="44" t="s">
        <v>72</v>
      </c>
      <c r="H83" s="163" t="str">
        <f t="shared" si="6"/>
        <v>Falfurrias, TX</v>
      </c>
      <c r="I83" s="248">
        <v>1</v>
      </c>
      <c r="J83" s="43" t="s">
        <v>73</v>
      </c>
      <c r="K83" s="43" t="s">
        <v>74</v>
      </c>
      <c r="L83" s="43" t="s">
        <v>73</v>
      </c>
      <c r="M83" s="43" t="s">
        <v>74</v>
      </c>
      <c r="O83" s="11" t="s">
        <v>73</v>
      </c>
      <c r="P83" s="43" t="s">
        <v>73</v>
      </c>
      <c r="Q83" s="44" t="s">
        <v>75</v>
      </c>
      <c r="R83" s="30"/>
      <c r="S83" s="43" t="s">
        <v>76</v>
      </c>
      <c r="T83" s="30">
        <v>43952</v>
      </c>
      <c r="U83" s="30"/>
      <c r="V83" s="30" t="s">
        <v>944</v>
      </c>
      <c r="W83" s="43" t="s">
        <v>77</v>
      </c>
      <c r="X83" s="336" t="s">
        <v>140</v>
      </c>
      <c r="Y83" s="208"/>
      <c r="Z83" s="209"/>
    </row>
    <row r="84" spans="1:26" s="43" customFormat="1" ht="33" x14ac:dyDescent="0.25">
      <c r="A84" s="141">
        <f t="shared" si="7"/>
        <v>83</v>
      </c>
      <c r="B84" s="47">
        <v>43950</v>
      </c>
      <c r="C84" s="13" t="s">
        <v>141</v>
      </c>
      <c r="D84" s="43" t="s">
        <v>20</v>
      </c>
      <c r="E84" s="43" t="s">
        <v>20</v>
      </c>
      <c r="F84" s="43" t="s">
        <v>142</v>
      </c>
      <c r="G84" s="44" t="s">
        <v>72</v>
      </c>
      <c r="H84" s="163" t="str">
        <f t="shared" si="6"/>
        <v>Edinburg, TX</v>
      </c>
      <c r="I84" s="248">
        <v>1</v>
      </c>
      <c r="J84" s="43" t="s">
        <v>73</v>
      </c>
      <c r="K84" s="43" t="s">
        <v>74</v>
      </c>
      <c r="L84" s="43" t="s">
        <v>73</v>
      </c>
      <c r="M84" s="43" t="s">
        <v>74</v>
      </c>
      <c r="O84" s="11" t="s">
        <v>74</v>
      </c>
      <c r="P84" s="43" t="s">
        <v>74</v>
      </c>
      <c r="Q84" s="44"/>
      <c r="R84" s="30"/>
      <c r="S84" s="43" t="s">
        <v>76</v>
      </c>
      <c r="T84" s="30">
        <v>43953</v>
      </c>
      <c r="U84" s="30"/>
      <c r="V84" s="30" t="s">
        <v>944</v>
      </c>
      <c r="W84" s="43" t="s">
        <v>77</v>
      </c>
      <c r="X84" s="336" t="s">
        <v>143</v>
      </c>
      <c r="Y84" s="208"/>
      <c r="Z84" s="209"/>
    </row>
    <row r="85" spans="1:26" s="43" customFormat="1" ht="49" x14ac:dyDescent="0.25">
      <c r="A85" s="141">
        <f t="shared" si="7"/>
        <v>84</v>
      </c>
      <c r="B85" s="47">
        <v>43950</v>
      </c>
      <c r="C85" s="13" t="s">
        <v>141</v>
      </c>
      <c r="D85" s="43" t="s">
        <v>20</v>
      </c>
      <c r="E85" s="43" t="s">
        <v>131</v>
      </c>
      <c r="G85" s="44" t="s">
        <v>72</v>
      </c>
      <c r="H85" s="163" t="str">
        <f t="shared" si="6"/>
        <v>McAllen, TX</v>
      </c>
      <c r="I85" s="248">
        <v>1</v>
      </c>
      <c r="J85" s="43" t="s">
        <v>73</v>
      </c>
      <c r="K85" s="43" t="s">
        <v>74</v>
      </c>
      <c r="L85" s="43" t="s">
        <v>73</v>
      </c>
      <c r="M85" s="43" t="s">
        <v>74</v>
      </c>
      <c r="O85" s="11" t="s">
        <v>74</v>
      </c>
      <c r="P85" s="43" t="s">
        <v>73</v>
      </c>
      <c r="Q85" s="44" t="s">
        <v>75</v>
      </c>
      <c r="R85" s="30"/>
      <c r="S85" s="43" t="s">
        <v>76</v>
      </c>
      <c r="T85" s="30">
        <v>43955</v>
      </c>
      <c r="U85" s="30"/>
      <c r="V85" s="30" t="s">
        <v>944</v>
      </c>
      <c r="W85" s="43" t="s">
        <v>77</v>
      </c>
      <c r="X85" s="336" t="s">
        <v>144</v>
      </c>
      <c r="Y85" s="208"/>
      <c r="Z85" s="209"/>
    </row>
    <row r="86" spans="1:26" s="11" customFormat="1" ht="112" x14ac:dyDescent="0.2">
      <c r="A86" s="141">
        <f t="shared" si="7"/>
        <v>85</v>
      </c>
      <c r="B86" s="13">
        <v>43939</v>
      </c>
      <c r="C86" s="13" t="str">
        <f t="shared" si="2"/>
        <v>USBP</v>
      </c>
      <c r="D86" s="11" t="s">
        <v>33</v>
      </c>
      <c r="E86" s="11" t="s">
        <v>145</v>
      </c>
      <c r="G86" s="2" t="s">
        <v>89</v>
      </c>
      <c r="H86" s="163" t="str">
        <f t="shared" si="6"/>
        <v>San Diego, CA</v>
      </c>
      <c r="I86" s="129">
        <v>1</v>
      </c>
      <c r="J86" s="11" t="s">
        <v>73</v>
      </c>
      <c r="K86" s="11" t="s">
        <v>74</v>
      </c>
      <c r="L86" s="11" t="s">
        <v>73</v>
      </c>
      <c r="M86" s="11" t="s">
        <v>74</v>
      </c>
      <c r="O86" s="11" t="s">
        <v>73</v>
      </c>
      <c r="P86" s="11" t="s">
        <v>73</v>
      </c>
      <c r="Q86" s="2" t="s">
        <v>75</v>
      </c>
      <c r="R86" s="30"/>
      <c r="S86" s="11" t="s">
        <v>76</v>
      </c>
      <c r="T86" s="30">
        <v>43955</v>
      </c>
      <c r="U86" s="30"/>
      <c r="V86" s="30" t="s">
        <v>944</v>
      </c>
      <c r="W86" s="11" t="s">
        <v>77</v>
      </c>
      <c r="X86" s="340" t="s">
        <v>146</v>
      </c>
      <c r="Y86" s="50"/>
      <c r="Z86" s="53"/>
    </row>
    <row r="87" spans="1:26" s="11" customFormat="1" ht="48" x14ac:dyDescent="0.2">
      <c r="A87" s="141">
        <f t="shared" si="7"/>
        <v>86</v>
      </c>
      <c r="B87" s="13">
        <v>43941</v>
      </c>
      <c r="C87" s="13" t="str">
        <f t="shared" si="2"/>
        <v>USBP</v>
      </c>
      <c r="D87" s="11" t="s">
        <v>33</v>
      </c>
      <c r="E87" s="11" t="s">
        <v>147</v>
      </c>
      <c r="G87" s="2" t="s">
        <v>89</v>
      </c>
      <c r="H87" s="163" t="str">
        <f t="shared" si="6"/>
        <v>San Ysidro, CA</v>
      </c>
      <c r="I87" s="129">
        <v>1</v>
      </c>
      <c r="J87" s="11" t="s">
        <v>73</v>
      </c>
      <c r="K87" s="11" t="s">
        <v>73</v>
      </c>
      <c r="L87" s="11" t="s">
        <v>73</v>
      </c>
      <c r="M87" s="11" t="s">
        <v>74</v>
      </c>
      <c r="O87" s="11" t="s">
        <v>74</v>
      </c>
      <c r="P87" s="11" t="s">
        <v>74</v>
      </c>
      <c r="Q87" s="2"/>
      <c r="R87" s="30"/>
      <c r="S87" s="11" t="s">
        <v>76</v>
      </c>
      <c r="T87" s="30">
        <v>43959</v>
      </c>
      <c r="U87" s="30"/>
      <c r="V87" s="30" t="s">
        <v>944</v>
      </c>
      <c r="W87" s="11" t="s">
        <v>77</v>
      </c>
      <c r="X87" s="336" t="s">
        <v>148</v>
      </c>
      <c r="Y87" s="50"/>
      <c r="Z87" s="53"/>
    </row>
    <row r="88" spans="1:26" s="11" customFormat="1" ht="48" x14ac:dyDescent="0.2">
      <c r="A88" s="141">
        <f t="shared" si="7"/>
        <v>87</v>
      </c>
      <c r="B88" s="13">
        <v>43945</v>
      </c>
      <c r="C88" s="13" t="str">
        <f t="shared" ref="C88:C182" si="8">"USBP"</f>
        <v>USBP</v>
      </c>
      <c r="D88" s="11" t="s">
        <v>33</v>
      </c>
      <c r="E88" s="11" t="s">
        <v>145</v>
      </c>
      <c r="G88" s="2" t="s">
        <v>89</v>
      </c>
      <c r="H88" s="163" t="str">
        <f t="shared" si="6"/>
        <v>San Diego, CA</v>
      </c>
      <c r="I88" s="129">
        <v>1</v>
      </c>
      <c r="J88" s="11" t="s">
        <v>73</v>
      </c>
      <c r="K88" s="11" t="s">
        <v>74</v>
      </c>
      <c r="L88" s="11" t="s">
        <v>73</v>
      </c>
      <c r="M88" s="11" t="s">
        <v>74</v>
      </c>
      <c r="O88" s="11" t="s">
        <v>74</v>
      </c>
      <c r="P88" s="11" t="s">
        <v>74</v>
      </c>
      <c r="Q88" s="2"/>
      <c r="R88" s="30"/>
      <c r="S88" s="11" t="s">
        <v>76</v>
      </c>
      <c r="T88" s="30">
        <v>43951</v>
      </c>
      <c r="U88" s="30"/>
      <c r="V88" s="30" t="s">
        <v>944</v>
      </c>
      <c r="W88" s="11" t="s">
        <v>77</v>
      </c>
      <c r="X88" s="336" t="s">
        <v>149</v>
      </c>
      <c r="Y88" s="50"/>
      <c r="Z88" s="53"/>
    </row>
    <row r="89" spans="1:26" s="11" customFormat="1" ht="32" x14ac:dyDescent="0.2">
      <c r="A89" s="141">
        <f t="shared" si="7"/>
        <v>88</v>
      </c>
      <c r="B89" s="13">
        <v>43949</v>
      </c>
      <c r="C89" s="13" t="str">
        <f t="shared" si="8"/>
        <v>USBP</v>
      </c>
      <c r="D89" s="11" t="s">
        <v>33</v>
      </c>
      <c r="E89" s="11" t="s">
        <v>33</v>
      </c>
      <c r="F89" s="11" t="s">
        <v>150</v>
      </c>
      <c r="G89" s="2" t="s">
        <v>89</v>
      </c>
      <c r="H89" s="163" t="str">
        <f t="shared" si="6"/>
        <v>Chula Vista, CA</v>
      </c>
      <c r="I89" s="129">
        <v>1</v>
      </c>
      <c r="J89" s="11" t="s">
        <v>73</v>
      </c>
      <c r="K89" s="11" t="s">
        <v>73</v>
      </c>
      <c r="L89" s="11" t="s">
        <v>73</v>
      </c>
      <c r="M89" s="11" t="s">
        <v>74</v>
      </c>
      <c r="O89" s="11" t="s">
        <v>73</v>
      </c>
      <c r="P89" s="11" t="s">
        <v>73</v>
      </c>
      <c r="Q89" s="2" t="s">
        <v>75</v>
      </c>
      <c r="R89" s="30"/>
      <c r="S89" s="11" t="s">
        <v>76</v>
      </c>
      <c r="T89" s="30">
        <v>43956</v>
      </c>
      <c r="U89" s="30"/>
      <c r="V89" s="30" t="s">
        <v>944</v>
      </c>
      <c r="W89" s="11" t="s">
        <v>77</v>
      </c>
      <c r="X89" s="336" t="s">
        <v>151</v>
      </c>
      <c r="Y89" s="50"/>
      <c r="Z89" s="53"/>
    </row>
    <row r="90" spans="1:26" s="11" customFormat="1" ht="16" x14ac:dyDescent="0.2">
      <c r="A90" s="141">
        <f t="shared" si="7"/>
        <v>89</v>
      </c>
      <c r="B90" s="13">
        <v>43949</v>
      </c>
      <c r="C90" s="13" t="str">
        <f t="shared" si="8"/>
        <v>USBP</v>
      </c>
      <c r="D90" s="11" t="s">
        <v>33</v>
      </c>
      <c r="E90" s="11" t="s">
        <v>33</v>
      </c>
      <c r="F90" s="11" t="s">
        <v>85</v>
      </c>
      <c r="G90" s="2" t="s">
        <v>89</v>
      </c>
      <c r="H90" s="163" t="str">
        <f t="shared" si="6"/>
        <v>Chula Vista, CA</v>
      </c>
      <c r="I90" s="129">
        <v>1</v>
      </c>
      <c r="J90" s="11" t="s">
        <v>73</v>
      </c>
      <c r="K90" s="11" t="s">
        <v>74</v>
      </c>
      <c r="L90" s="11" t="s">
        <v>73</v>
      </c>
      <c r="M90" s="11" t="s">
        <v>74</v>
      </c>
      <c r="O90" s="11" t="s">
        <v>74</v>
      </c>
      <c r="P90" s="11" t="s">
        <v>73</v>
      </c>
      <c r="Q90" s="2" t="s">
        <v>75</v>
      </c>
      <c r="R90" s="30"/>
      <c r="S90" s="11" t="s">
        <v>76</v>
      </c>
      <c r="T90" s="30">
        <v>43950</v>
      </c>
      <c r="U90" s="30"/>
      <c r="V90" s="30" t="s">
        <v>944</v>
      </c>
      <c r="W90" s="11" t="s">
        <v>80</v>
      </c>
      <c r="X90" s="336" t="s">
        <v>152</v>
      </c>
      <c r="Y90" s="50"/>
      <c r="Z90" s="53"/>
    </row>
    <row r="91" spans="1:26" s="11" customFormat="1" ht="32" x14ac:dyDescent="0.2">
      <c r="A91" s="141">
        <f t="shared" si="7"/>
        <v>90</v>
      </c>
      <c r="B91" s="13">
        <v>43949</v>
      </c>
      <c r="C91" s="13" t="str">
        <f t="shared" si="8"/>
        <v>USBP</v>
      </c>
      <c r="D91" s="11" t="s">
        <v>33</v>
      </c>
      <c r="E91" s="11" t="s">
        <v>147</v>
      </c>
      <c r="G91" s="2" t="s">
        <v>89</v>
      </c>
      <c r="H91" s="163" t="str">
        <f t="shared" si="6"/>
        <v>San Ysidro, CA</v>
      </c>
      <c r="I91" s="129">
        <v>1</v>
      </c>
      <c r="J91" s="11" t="s">
        <v>73</v>
      </c>
      <c r="K91" s="11" t="s">
        <v>74</v>
      </c>
      <c r="L91" s="11" t="s">
        <v>73</v>
      </c>
      <c r="M91" s="11" t="s">
        <v>74</v>
      </c>
      <c r="O91" s="11" t="s">
        <v>73</v>
      </c>
      <c r="P91" s="11" t="s">
        <v>73</v>
      </c>
      <c r="Q91" s="2" t="s">
        <v>75</v>
      </c>
      <c r="R91" s="30"/>
      <c r="S91" s="11" t="s">
        <v>76</v>
      </c>
      <c r="T91" s="30">
        <v>43950</v>
      </c>
      <c r="U91" s="30"/>
      <c r="V91" s="30" t="s">
        <v>944</v>
      </c>
      <c r="W91" s="11" t="s">
        <v>77</v>
      </c>
      <c r="X91" s="336" t="s">
        <v>153</v>
      </c>
      <c r="Y91" s="50"/>
      <c r="Z91" s="53"/>
    </row>
    <row r="92" spans="1:26" s="11" customFormat="1" ht="32" x14ac:dyDescent="0.2">
      <c r="A92" s="141">
        <f t="shared" si="7"/>
        <v>91</v>
      </c>
      <c r="B92" s="13">
        <v>43949</v>
      </c>
      <c r="C92" s="13" t="str">
        <f t="shared" si="8"/>
        <v>USBP</v>
      </c>
      <c r="D92" s="11" t="s">
        <v>33</v>
      </c>
      <c r="E92" s="11" t="s">
        <v>147</v>
      </c>
      <c r="G92" s="2" t="s">
        <v>89</v>
      </c>
      <c r="H92" s="163" t="str">
        <f t="shared" si="6"/>
        <v>San Ysidro, CA</v>
      </c>
      <c r="I92" s="129">
        <v>1</v>
      </c>
      <c r="J92" s="11" t="s">
        <v>73</v>
      </c>
      <c r="K92" s="11" t="s">
        <v>74</v>
      </c>
      <c r="L92" s="11" t="s">
        <v>73</v>
      </c>
      <c r="M92" s="11" t="s">
        <v>74</v>
      </c>
      <c r="O92" s="11" t="s">
        <v>74</v>
      </c>
      <c r="P92" s="11" t="s">
        <v>74</v>
      </c>
      <c r="Q92" s="2"/>
      <c r="R92" s="30"/>
      <c r="S92" s="11" t="s">
        <v>76</v>
      </c>
      <c r="T92" s="30"/>
      <c r="U92" s="30"/>
      <c r="V92" s="30" t="s">
        <v>944</v>
      </c>
      <c r="W92" s="11" t="s">
        <v>96</v>
      </c>
      <c r="X92" s="336" t="s">
        <v>154</v>
      </c>
      <c r="Y92" s="50"/>
      <c r="Z92" s="53"/>
    </row>
    <row r="93" spans="1:26" s="11" customFormat="1" ht="48" x14ac:dyDescent="0.2">
      <c r="A93" s="141">
        <f t="shared" si="7"/>
        <v>92</v>
      </c>
      <c r="B93" s="13">
        <v>43949</v>
      </c>
      <c r="C93" s="13" t="str">
        <f t="shared" si="8"/>
        <v>USBP</v>
      </c>
      <c r="D93" s="11" t="s">
        <v>33</v>
      </c>
      <c r="E93" s="11" t="s">
        <v>33</v>
      </c>
      <c r="F93" s="11" t="s">
        <v>155</v>
      </c>
      <c r="G93" s="2" t="s">
        <v>89</v>
      </c>
      <c r="H93" s="163" t="str">
        <f t="shared" si="6"/>
        <v>Chula Vista, CA</v>
      </c>
      <c r="I93" s="129">
        <v>1</v>
      </c>
      <c r="J93" s="11" t="s">
        <v>73</v>
      </c>
      <c r="K93" s="11" t="s">
        <v>74</v>
      </c>
      <c r="L93" s="11" t="s">
        <v>73</v>
      </c>
      <c r="M93" s="11" t="s">
        <v>74</v>
      </c>
      <c r="O93" s="11" t="s">
        <v>73</v>
      </c>
      <c r="P93" s="11" t="s">
        <v>73</v>
      </c>
      <c r="Q93" s="2" t="s">
        <v>75</v>
      </c>
      <c r="R93" s="30"/>
      <c r="S93" s="11" t="s">
        <v>76</v>
      </c>
      <c r="T93" s="30">
        <v>43951</v>
      </c>
      <c r="U93" s="30"/>
      <c r="V93" s="30" t="s">
        <v>944</v>
      </c>
      <c r="W93" s="11" t="s">
        <v>77</v>
      </c>
      <c r="X93" s="336" t="s">
        <v>156</v>
      </c>
      <c r="Y93" s="50"/>
      <c r="Z93" s="53"/>
    </row>
    <row r="94" spans="1:26" s="11" customFormat="1" ht="64" x14ac:dyDescent="0.2">
      <c r="A94" s="141">
        <f t="shared" si="7"/>
        <v>93</v>
      </c>
      <c r="B94" s="13">
        <v>43950</v>
      </c>
      <c r="C94" s="13" t="str">
        <f t="shared" si="8"/>
        <v>USBP</v>
      </c>
      <c r="D94" s="11" t="s">
        <v>33</v>
      </c>
      <c r="E94" s="11" t="s">
        <v>157</v>
      </c>
      <c r="G94" s="2" t="s">
        <v>89</v>
      </c>
      <c r="H94" s="163" t="str">
        <f t="shared" si="6"/>
        <v>San Diego, CA</v>
      </c>
      <c r="I94" s="129">
        <v>1</v>
      </c>
      <c r="J94" s="11" t="s">
        <v>73</v>
      </c>
      <c r="K94" s="11" t="s">
        <v>74</v>
      </c>
      <c r="L94" s="11" t="s">
        <v>73</v>
      </c>
      <c r="M94" s="11" t="s">
        <v>74</v>
      </c>
      <c r="O94" s="11" t="s">
        <v>74</v>
      </c>
      <c r="P94" s="11" t="s">
        <v>74</v>
      </c>
      <c r="Q94" s="2"/>
      <c r="R94" s="30"/>
      <c r="S94" s="11" t="s">
        <v>76</v>
      </c>
      <c r="T94" s="30">
        <v>43962</v>
      </c>
      <c r="U94" s="30"/>
      <c r="V94" s="30" t="s">
        <v>944</v>
      </c>
      <c r="W94" s="11" t="s">
        <v>77</v>
      </c>
      <c r="X94" s="336" t="s">
        <v>158</v>
      </c>
      <c r="Y94" s="50"/>
      <c r="Z94" s="53"/>
    </row>
    <row r="95" spans="1:26" s="11" customFormat="1" ht="32" x14ac:dyDescent="0.2">
      <c r="A95" s="141">
        <f t="shared" si="7"/>
        <v>94</v>
      </c>
      <c r="B95" s="13">
        <v>43935</v>
      </c>
      <c r="C95" s="13" t="str">
        <f t="shared" si="8"/>
        <v>USBP</v>
      </c>
      <c r="D95" s="11" t="s">
        <v>45</v>
      </c>
      <c r="E95" s="11" t="s">
        <v>45</v>
      </c>
      <c r="G95" s="2" t="s">
        <v>159</v>
      </c>
      <c r="H95" s="163" t="str">
        <f t="shared" si="6"/>
        <v>Fort Bliss, TX</v>
      </c>
      <c r="I95" s="129">
        <v>1</v>
      </c>
      <c r="J95" s="11" t="s">
        <v>74</v>
      </c>
      <c r="K95" s="11" t="s">
        <v>73</v>
      </c>
      <c r="L95" s="11" t="s">
        <v>73</v>
      </c>
      <c r="M95" s="11" t="s">
        <v>74</v>
      </c>
      <c r="O95" s="11" t="s">
        <v>74</v>
      </c>
      <c r="P95" s="11" t="s">
        <v>74</v>
      </c>
      <c r="Q95" s="2"/>
      <c r="R95" s="30"/>
      <c r="S95" s="11" t="s">
        <v>76</v>
      </c>
      <c r="T95" s="30">
        <v>43950</v>
      </c>
      <c r="U95" s="30"/>
      <c r="V95" s="30" t="s">
        <v>944</v>
      </c>
      <c r="W95" s="11" t="s">
        <v>160</v>
      </c>
      <c r="X95" s="334" t="s">
        <v>161</v>
      </c>
      <c r="Z95" s="12"/>
    </row>
    <row r="96" spans="1:26" s="11" customFormat="1" ht="32" x14ac:dyDescent="0.2">
      <c r="A96" s="141">
        <f t="shared" si="7"/>
        <v>95</v>
      </c>
      <c r="B96" s="13">
        <v>43938</v>
      </c>
      <c r="C96" s="13" t="str">
        <f t="shared" si="8"/>
        <v>USBP</v>
      </c>
      <c r="D96" s="11" t="s">
        <v>22</v>
      </c>
      <c r="E96" s="11" t="s">
        <v>162</v>
      </c>
      <c r="G96" s="2" t="s">
        <v>72</v>
      </c>
      <c r="H96" s="163" t="str">
        <f t="shared" si="6"/>
        <v>Highgate, VT</v>
      </c>
      <c r="I96" s="129">
        <v>1</v>
      </c>
      <c r="J96" s="11" t="s">
        <v>73</v>
      </c>
      <c r="K96" s="11" t="s">
        <v>74</v>
      </c>
      <c r="L96" s="11" t="s">
        <v>73</v>
      </c>
      <c r="M96" s="11" t="s">
        <v>74</v>
      </c>
      <c r="O96" s="11" t="s">
        <v>74</v>
      </c>
      <c r="P96" s="11" t="s">
        <v>74</v>
      </c>
      <c r="Q96" s="2"/>
      <c r="R96" s="30"/>
      <c r="S96" s="11" t="s">
        <v>76</v>
      </c>
      <c r="T96" s="30">
        <v>43952</v>
      </c>
      <c r="U96" s="30"/>
      <c r="V96" s="30" t="s">
        <v>944</v>
      </c>
      <c r="W96" s="11" t="s">
        <v>77</v>
      </c>
      <c r="X96" s="334" t="s">
        <v>163</v>
      </c>
      <c r="Z96" s="12"/>
    </row>
    <row r="97" spans="1:26" s="11" customFormat="1" ht="32" x14ac:dyDescent="0.2">
      <c r="A97" s="141">
        <f t="shared" si="7"/>
        <v>96</v>
      </c>
      <c r="B97" s="13">
        <v>43948</v>
      </c>
      <c r="C97" s="13" t="str">
        <f t="shared" si="8"/>
        <v>USBP</v>
      </c>
      <c r="D97" s="11" t="s">
        <v>22</v>
      </c>
      <c r="E97" s="11" t="s">
        <v>164</v>
      </c>
      <c r="G97" s="2" t="s">
        <v>72</v>
      </c>
      <c r="H97" s="163" t="str">
        <f t="shared" si="6"/>
        <v>Ogdensburg, NY</v>
      </c>
      <c r="I97" s="129">
        <v>1</v>
      </c>
      <c r="J97" s="11" t="s">
        <v>73</v>
      </c>
      <c r="K97" s="11" t="s">
        <v>74</v>
      </c>
      <c r="L97" s="11" t="s">
        <v>73</v>
      </c>
      <c r="M97" s="11" t="s">
        <v>74</v>
      </c>
      <c r="O97" s="11" t="s">
        <v>74</v>
      </c>
      <c r="P97" s="11" t="s">
        <v>73</v>
      </c>
      <c r="Q97" s="2" t="s">
        <v>75</v>
      </c>
      <c r="R97" s="30"/>
      <c r="S97" s="11" t="s">
        <v>76</v>
      </c>
      <c r="T97" s="30">
        <v>43951</v>
      </c>
      <c r="U97" s="30"/>
      <c r="V97" s="30" t="s">
        <v>944</v>
      </c>
      <c r="W97" s="11" t="s">
        <v>80</v>
      </c>
      <c r="X97" s="334" t="s">
        <v>165</v>
      </c>
      <c r="Z97" s="12"/>
    </row>
    <row r="98" spans="1:26" s="11" customFormat="1" ht="32" x14ac:dyDescent="0.2">
      <c r="A98" s="141">
        <f t="shared" si="7"/>
        <v>97</v>
      </c>
      <c r="B98" s="13">
        <v>43949</v>
      </c>
      <c r="C98" s="13" t="str">
        <f t="shared" si="8"/>
        <v>USBP</v>
      </c>
      <c r="D98" s="11" t="s">
        <v>22</v>
      </c>
      <c r="E98" s="11" t="s">
        <v>166</v>
      </c>
      <c r="G98" s="2" t="s">
        <v>72</v>
      </c>
      <c r="H98" s="163" t="str">
        <f t="shared" si="6"/>
        <v>Champlain, NY</v>
      </c>
      <c r="I98" s="129">
        <v>1</v>
      </c>
      <c r="J98" s="11" t="s">
        <v>73</v>
      </c>
      <c r="K98" s="11" t="s">
        <v>74</v>
      </c>
      <c r="L98" s="11" t="s">
        <v>73</v>
      </c>
      <c r="M98" s="11" t="s">
        <v>74</v>
      </c>
      <c r="O98" s="11" t="s">
        <v>73</v>
      </c>
      <c r="P98" s="11" t="s">
        <v>73</v>
      </c>
      <c r="Q98" s="2" t="s">
        <v>75</v>
      </c>
      <c r="R98" s="30"/>
      <c r="S98" s="11" t="s">
        <v>76</v>
      </c>
      <c r="T98" s="30">
        <v>43951</v>
      </c>
      <c r="U98" s="30"/>
      <c r="V98" s="30" t="s">
        <v>944</v>
      </c>
      <c r="W98" s="11" t="s">
        <v>77</v>
      </c>
      <c r="X98" s="341" t="s">
        <v>167</v>
      </c>
      <c r="Z98" s="12"/>
    </row>
    <row r="99" spans="1:26" s="64" customFormat="1" ht="64" x14ac:dyDescent="0.2">
      <c r="A99" s="313">
        <f t="shared" si="7"/>
        <v>98</v>
      </c>
      <c r="B99" s="63">
        <v>43925</v>
      </c>
      <c r="C99" s="63" t="str">
        <f t="shared" si="8"/>
        <v>USBP</v>
      </c>
      <c r="D99" s="64" t="s">
        <v>35</v>
      </c>
      <c r="E99" s="64" t="s">
        <v>35</v>
      </c>
      <c r="F99" s="64" t="s">
        <v>85</v>
      </c>
      <c r="G99" s="62" t="s">
        <v>89</v>
      </c>
      <c r="H99" s="188" t="str">
        <f t="shared" si="6"/>
        <v>Tucson, AZ</v>
      </c>
      <c r="I99" s="247">
        <v>1</v>
      </c>
      <c r="J99" s="64" t="s">
        <v>73</v>
      </c>
      <c r="K99" s="64" t="s">
        <v>74</v>
      </c>
      <c r="L99" s="64" t="s">
        <v>73</v>
      </c>
      <c r="M99" s="64" t="s">
        <v>74</v>
      </c>
      <c r="O99" s="64" t="s">
        <v>73</v>
      </c>
      <c r="P99" s="64" t="s">
        <v>73</v>
      </c>
      <c r="Q99" s="62" t="s">
        <v>90</v>
      </c>
      <c r="R99" s="326">
        <v>43924</v>
      </c>
      <c r="S99" s="64" t="s">
        <v>76</v>
      </c>
      <c r="T99" s="326">
        <v>43965</v>
      </c>
      <c r="U99" s="326"/>
      <c r="V99" s="326" t="s">
        <v>944</v>
      </c>
      <c r="W99" s="65" t="s">
        <v>77</v>
      </c>
      <c r="X99" s="342" t="s">
        <v>168</v>
      </c>
      <c r="Y99" s="211"/>
      <c r="Z99" s="65"/>
    </row>
    <row r="100" spans="1:26" s="43" customFormat="1" ht="34" x14ac:dyDescent="0.2">
      <c r="A100" s="141">
        <f t="shared" si="7"/>
        <v>99</v>
      </c>
      <c r="B100" s="47">
        <v>43936</v>
      </c>
      <c r="C100" s="13" t="str">
        <f t="shared" si="8"/>
        <v>USBP</v>
      </c>
      <c r="D100" s="43" t="s">
        <v>35</v>
      </c>
      <c r="E100" s="43" t="s">
        <v>35</v>
      </c>
      <c r="F100" s="43" t="s">
        <v>107</v>
      </c>
      <c r="G100" s="44" t="s">
        <v>89</v>
      </c>
      <c r="H100" s="163" t="str">
        <f t="shared" si="6"/>
        <v>Tucson, AZ</v>
      </c>
      <c r="I100" s="248">
        <v>1</v>
      </c>
      <c r="J100" s="43" t="s">
        <v>74</v>
      </c>
      <c r="K100" s="43" t="s">
        <v>74</v>
      </c>
      <c r="L100" s="43" t="s">
        <v>73</v>
      </c>
      <c r="M100" s="43" t="s">
        <v>74</v>
      </c>
      <c r="O100" s="11" t="s">
        <v>73</v>
      </c>
      <c r="P100" s="43" t="s">
        <v>73</v>
      </c>
      <c r="Q100" s="44" t="s">
        <v>75</v>
      </c>
      <c r="R100" s="30"/>
      <c r="S100" s="43" t="s">
        <v>76</v>
      </c>
      <c r="T100" s="30">
        <v>43955</v>
      </c>
      <c r="U100" s="30"/>
      <c r="V100" s="30" t="s">
        <v>944</v>
      </c>
      <c r="W100" s="53" t="s">
        <v>77</v>
      </c>
      <c r="X100" s="337" t="s">
        <v>169</v>
      </c>
      <c r="Y100" s="212"/>
      <c r="Z100" s="53"/>
    </row>
    <row r="101" spans="1:26" s="43" customFormat="1" ht="17" x14ac:dyDescent="0.2">
      <c r="A101" s="141">
        <f t="shared" si="7"/>
        <v>100</v>
      </c>
      <c r="B101" s="47">
        <v>43936</v>
      </c>
      <c r="C101" s="13" t="str">
        <f t="shared" si="8"/>
        <v>USBP</v>
      </c>
      <c r="D101" s="43" t="s">
        <v>35</v>
      </c>
      <c r="E101" s="43" t="s">
        <v>170</v>
      </c>
      <c r="G101" s="44" t="s">
        <v>89</v>
      </c>
      <c r="H101" s="163" t="str">
        <f t="shared" si="6"/>
        <v>Willcox, AZ</v>
      </c>
      <c r="I101" s="248">
        <v>1</v>
      </c>
      <c r="J101" s="43" t="s">
        <v>73</v>
      </c>
      <c r="K101" s="43" t="s">
        <v>74</v>
      </c>
      <c r="L101" s="43" t="s">
        <v>73</v>
      </c>
      <c r="M101" s="43" t="s">
        <v>74</v>
      </c>
      <c r="O101" s="11" t="s">
        <v>74</v>
      </c>
      <c r="P101" s="43" t="s">
        <v>74</v>
      </c>
      <c r="Q101" s="44"/>
      <c r="R101" s="30"/>
      <c r="S101" s="43" t="s">
        <v>76</v>
      </c>
      <c r="T101" s="30">
        <v>43956</v>
      </c>
      <c r="U101" s="30"/>
      <c r="V101" s="30" t="s">
        <v>944</v>
      </c>
      <c r="W101" s="53" t="s">
        <v>77</v>
      </c>
      <c r="X101" s="339" t="s">
        <v>171</v>
      </c>
      <c r="Y101" s="212"/>
      <c r="Z101" s="53"/>
    </row>
    <row r="102" spans="1:26" s="43" customFormat="1" ht="34" x14ac:dyDescent="0.2">
      <c r="A102" s="141">
        <f t="shared" si="7"/>
        <v>101</v>
      </c>
      <c r="B102" s="47">
        <v>43942</v>
      </c>
      <c r="C102" s="13" t="str">
        <f t="shared" si="8"/>
        <v>USBP</v>
      </c>
      <c r="D102" s="43" t="s">
        <v>35</v>
      </c>
      <c r="E102" s="43" t="s">
        <v>172</v>
      </c>
      <c r="G102" s="44" t="s">
        <v>89</v>
      </c>
      <c r="H102" s="163" t="str">
        <f t="shared" si="6"/>
        <v>Douglas, AZ</v>
      </c>
      <c r="I102" s="248">
        <v>1</v>
      </c>
      <c r="J102" s="43" t="s">
        <v>73</v>
      </c>
      <c r="K102" s="43" t="s">
        <v>74</v>
      </c>
      <c r="L102" s="43" t="s">
        <v>73</v>
      </c>
      <c r="M102" s="43" t="s">
        <v>74</v>
      </c>
      <c r="O102" s="11" t="s">
        <v>74</v>
      </c>
      <c r="P102" s="43" t="s">
        <v>74</v>
      </c>
      <c r="Q102" s="44"/>
      <c r="R102" s="30"/>
      <c r="S102" s="43" t="s">
        <v>76</v>
      </c>
      <c r="T102" s="30">
        <v>43957</v>
      </c>
      <c r="U102" s="30"/>
      <c r="V102" s="30" t="s">
        <v>944</v>
      </c>
      <c r="W102" s="53" t="s">
        <v>77</v>
      </c>
      <c r="X102" s="339" t="s">
        <v>173</v>
      </c>
      <c r="Y102" s="212"/>
      <c r="Z102" s="53"/>
    </row>
    <row r="103" spans="1:26" s="43" customFormat="1" ht="34" x14ac:dyDescent="0.2">
      <c r="A103" s="141">
        <f t="shared" si="7"/>
        <v>102</v>
      </c>
      <c r="B103" s="47">
        <v>43942</v>
      </c>
      <c r="C103" s="13" t="str">
        <f t="shared" si="8"/>
        <v>USBP</v>
      </c>
      <c r="D103" s="43" t="s">
        <v>35</v>
      </c>
      <c r="E103" s="43" t="s">
        <v>35</v>
      </c>
      <c r="F103" s="43" t="s">
        <v>85</v>
      </c>
      <c r="G103" s="44" t="s">
        <v>89</v>
      </c>
      <c r="H103" s="163" t="str">
        <f t="shared" si="6"/>
        <v>Tucson, AZ</v>
      </c>
      <c r="I103" s="248">
        <v>1</v>
      </c>
      <c r="J103" s="43" t="s">
        <v>73</v>
      </c>
      <c r="K103" s="43" t="s">
        <v>74</v>
      </c>
      <c r="L103" s="43" t="s">
        <v>73</v>
      </c>
      <c r="M103" s="43" t="s">
        <v>74</v>
      </c>
      <c r="O103" s="11" t="s">
        <v>74</v>
      </c>
      <c r="P103" s="43" t="s">
        <v>74</v>
      </c>
      <c r="Q103" s="44"/>
      <c r="R103" s="30"/>
      <c r="S103" s="43" t="s">
        <v>76</v>
      </c>
      <c r="T103" s="30">
        <v>43957</v>
      </c>
      <c r="U103" s="30"/>
      <c r="V103" s="30" t="s">
        <v>944</v>
      </c>
      <c r="W103" s="29" t="s">
        <v>80</v>
      </c>
      <c r="X103" s="339" t="s">
        <v>174</v>
      </c>
      <c r="Y103" s="212"/>
      <c r="Z103" s="53"/>
    </row>
    <row r="104" spans="1:26" s="43" customFormat="1" ht="17" x14ac:dyDescent="0.2">
      <c r="A104" s="141">
        <f t="shared" si="7"/>
        <v>103</v>
      </c>
      <c r="B104" s="47">
        <v>43944</v>
      </c>
      <c r="C104" s="13" t="str">
        <f t="shared" si="8"/>
        <v>USBP</v>
      </c>
      <c r="D104" s="43" t="s">
        <v>35</v>
      </c>
      <c r="E104" s="43" t="s">
        <v>175</v>
      </c>
      <c r="G104" s="44" t="s">
        <v>89</v>
      </c>
      <c r="H104" s="163" t="str">
        <f t="shared" si="6"/>
        <v>Naco, AZ</v>
      </c>
      <c r="I104" s="248">
        <v>1</v>
      </c>
      <c r="J104" s="43" t="s">
        <v>73</v>
      </c>
      <c r="K104" s="43" t="s">
        <v>74</v>
      </c>
      <c r="L104" s="43" t="s">
        <v>73</v>
      </c>
      <c r="M104" s="43" t="s">
        <v>74</v>
      </c>
      <c r="O104" s="11" t="s">
        <v>74</v>
      </c>
      <c r="P104" s="43" t="s">
        <v>74</v>
      </c>
      <c r="Q104" s="44"/>
      <c r="R104" s="30"/>
      <c r="S104" s="43" t="s">
        <v>76</v>
      </c>
      <c r="T104" s="30">
        <v>43950</v>
      </c>
      <c r="U104" s="30"/>
      <c r="V104" s="30" t="s">
        <v>944</v>
      </c>
      <c r="W104" s="53" t="s">
        <v>77</v>
      </c>
      <c r="X104" s="343" t="s">
        <v>176</v>
      </c>
      <c r="Y104" s="212"/>
      <c r="Z104" s="53"/>
    </row>
    <row r="105" spans="1:26" s="43" customFormat="1" ht="17" x14ac:dyDescent="0.2">
      <c r="A105" s="141">
        <f t="shared" si="7"/>
        <v>104</v>
      </c>
      <c r="B105" s="47">
        <v>43945</v>
      </c>
      <c r="C105" s="13" t="str">
        <f t="shared" si="8"/>
        <v>USBP</v>
      </c>
      <c r="D105" s="43" t="s">
        <v>35</v>
      </c>
      <c r="E105" s="43" t="s">
        <v>177</v>
      </c>
      <c r="G105" s="44" t="s">
        <v>89</v>
      </c>
      <c r="H105" s="163" t="str">
        <f t="shared" si="6"/>
        <v>Why, AZ</v>
      </c>
      <c r="I105" s="248">
        <v>1</v>
      </c>
      <c r="J105" s="43" t="s">
        <v>73</v>
      </c>
      <c r="K105" s="43" t="s">
        <v>74</v>
      </c>
      <c r="L105" s="43" t="s">
        <v>73</v>
      </c>
      <c r="M105" s="43" t="s">
        <v>74</v>
      </c>
      <c r="O105" s="11" t="s">
        <v>74</v>
      </c>
      <c r="P105" s="43" t="s">
        <v>73</v>
      </c>
      <c r="Q105" s="44" t="s">
        <v>75</v>
      </c>
      <c r="R105" s="30"/>
      <c r="S105" s="43" t="s">
        <v>76</v>
      </c>
      <c r="T105" s="30">
        <v>43957</v>
      </c>
      <c r="U105" s="30"/>
      <c r="V105" s="30" t="s">
        <v>944</v>
      </c>
      <c r="W105" s="53" t="s">
        <v>77</v>
      </c>
      <c r="X105" s="339" t="s">
        <v>178</v>
      </c>
      <c r="Y105" s="212"/>
      <c r="Z105" s="53"/>
    </row>
    <row r="106" spans="1:26" s="43" customFormat="1" ht="34" x14ac:dyDescent="0.2">
      <c r="A106" s="141">
        <f t="shared" si="7"/>
        <v>105</v>
      </c>
      <c r="B106" s="47">
        <v>43947</v>
      </c>
      <c r="C106" s="13" t="str">
        <f t="shared" si="8"/>
        <v>USBP</v>
      </c>
      <c r="D106" s="43" t="s">
        <v>35</v>
      </c>
      <c r="E106" s="43" t="s">
        <v>179</v>
      </c>
      <c r="G106" s="44" t="s">
        <v>89</v>
      </c>
      <c r="H106" s="163" t="str">
        <f t="shared" si="6"/>
        <v>Tucson, AZ</v>
      </c>
      <c r="I106" s="248">
        <v>1</v>
      </c>
      <c r="J106" s="43" t="s">
        <v>73</v>
      </c>
      <c r="K106" s="43" t="s">
        <v>74</v>
      </c>
      <c r="L106" s="43" t="s">
        <v>73</v>
      </c>
      <c r="M106" s="43" t="s">
        <v>74</v>
      </c>
      <c r="O106" s="11" t="s">
        <v>74</v>
      </c>
      <c r="P106" s="43" t="s">
        <v>74</v>
      </c>
      <c r="Q106" s="44"/>
      <c r="R106" s="30"/>
      <c r="S106" s="43" t="s">
        <v>76</v>
      </c>
      <c r="T106" s="30">
        <v>43961</v>
      </c>
      <c r="U106" s="30"/>
      <c r="V106" s="30" t="s">
        <v>944</v>
      </c>
      <c r="W106" s="53" t="s">
        <v>77</v>
      </c>
      <c r="X106" s="339" t="s">
        <v>180</v>
      </c>
      <c r="Y106" s="212"/>
      <c r="Z106" s="53"/>
    </row>
    <row r="107" spans="1:26" s="43" customFormat="1" ht="17" x14ac:dyDescent="0.2">
      <c r="A107" s="141">
        <f t="shared" si="7"/>
        <v>106</v>
      </c>
      <c r="B107" s="47">
        <v>43948</v>
      </c>
      <c r="C107" s="13" t="str">
        <f t="shared" si="8"/>
        <v>USBP</v>
      </c>
      <c r="D107" s="43" t="s">
        <v>35</v>
      </c>
      <c r="E107" s="43" t="s">
        <v>179</v>
      </c>
      <c r="G107" s="44" t="s">
        <v>89</v>
      </c>
      <c r="H107" s="163" t="str">
        <f t="shared" si="6"/>
        <v>Tucson, AZ</v>
      </c>
      <c r="I107" s="248">
        <v>1</v>
      </c>
      <c r="J107" s="43" t="s">
        <v>73</v>
      </c>
      <c r="K107" s="43" t="s">
        <v>74</v>
      </c>
      <c r="L107" s="43" t="s">
        <v>73</v>
      </c>
      <c r="M107" s="43" t="s">
        <v>74</v>
      </c>
      <c r="O107" s="11" t="s">
        <v>73</v>
      </c>
      <c r="P107" s="43" t="s">
        <v>73</v>
      </c>
      <c r="Q107" s="44" t="s">
        <v>75</v>
      </c>
      <c r="R107" s="30"/>
      <c r="S107" s="43" t="s">
        <v>76</v>
      </c>
      <c r="T107" s="30">
        <v>43957</v>
      </c>
      <c r="U107" s="30"/>
      <c r="V107" s="30" t="s">
        <v>944</v>
      </c>
      <c r="W107" s="53" t="s">
        <v>77</v>
      </c>
      <c r="X107" s="339" t="s">
        <v>181</v>
      </c>
      <c r="Y107" s="212"/>
      <c r="Z107" s="53"/>
    </row>
    <row r="108" spans="1:26" s="43" customFormat="1" ht="17" x14ac:dyDescent="0.2">
      <c r="A108" s="141">
        <f t="shared" si="7"/>
        <v>107</v>
      </c>
      <c r="B108" s="47">
        <v>43949</v>
      </c>
      <c r="C108" s="13" t="str">
        <f t="shared" si="8"/>
        <v>USBP</v>
      </c>
      <c r="D108" s="43" t="s">
        <v>35</v>
      </c>
      <c r="E108" s="43" t="s">
        <v>179</v>
      </c>
      <c r="G108" s="44" t="s">
        <v>89</v>
      </c>
      <c r="H108" s="163" t="str">
        <f t="shared" si="6"/>
        <v>Tucson, AZ</v>
      </c>
      <c r="I108" s="248">
        <v>1</v>
      </c>
      <c r="J108" s="43" t="s">
        <v>73</v>
      </c>
      <c r="K108" s="43" t="s">
        <v>74</v>
      </c>
      <c r="L108" s="43" t="s">
        <v>73</v>
      </c>
      <c r="M108" s="43" t="s">
        <v>74</v>
      </c>
      <c r="O108" s="43" t="s">
        <v>73</v>
      </c>
      <c r="P108" s="43" t="s">
        <v>73</v>
      </c>
      <c r="Q108" s="44" t="s">
        <v>75</v>
      </c>
      <c r="R108" s="30"/>
      <c r="S108" s="43" t="s">
        <v>76</v>
      </c>
      <c r="T108" s="30">
        <v>43957</v>
      </c>
      <c r="U108" s="30"/>
      <c r="V108" s="30" t="s">
        <v>944</v>
      </c>
      <c r="W108" s="53" t="s">
        <v>77</v>
      </c>
      <c r="X108" s="339" t="s">
        <v>182</v>
      </c>
      <c r="Y108" s="212"/>
      <c r="Z108" s="53"/>
    </row>
    <row r="109" spans="1:26" s="43" customFormat="1" ht="34" x14ac:dyDescent="0.2">
      <c r="A109" s="141">
        <f t="shared" si="7"/>
        <v>108</v>
      </c>
      <c r="B109" s="47">
        <v>43949</v>
      </c>
      <c r="C109" s="13" t="str">
        <f t="shared" si="8"/>
        <v>USBP</v>
      </c>
      <c r="D109" s="43" t="s">
        <v>35</v>
      </c>
      <c r="E109" s="43" t="s">
        <v>172</v>
      </c>
      <c r="G109" s="44" t="s">
        <v>89</v>
      </c>
      <c r="H109" s="163" t="str">
        <f t="shared" si="6"/>
        <v>Douglas, AZ</v>
      </c>
      <c r="I109" s="248">
        <v>1</v>
      </c>
      <c r="J109" s="43" t="s">
        <v>73</v>
      </c>
      <c r="K109" s="43" t="s">
        <v>74</v>
      </c>
      <c r="L109" s="43" t="s">
        <v>73</v>
      </c>
      <c r="M109" s="43" t="s">
        <v>74</v>
      </c>
      <c r="O109" s="11" t="s">
        <v>74</v>
      </c>
      <c r="P109" s="43" t="s">
        <v>73</v>
      </c>
      <c r="Q109" s="44" t="s">
        <v>75</v>
      </c>
      <c r="R109" s="30"/>
      <c r="S109" s="43" t="s">
        <v>76</v>
      </c>
      <c r="T109" s="30">
        <v>43963</v>
      </c>
      <c r="U109" s="30"/>
      <c r="V109" s="30" t="s">
        <v>944</v>
      </c>
      <c r="W109" s="53" t="s">
        <v>77</v>
      </c>
      <c r="X109" s="339" t="s">
        <v>183</v>
      </c>
      <c r="Y109" s="212"/>
      <c r="Z109" s="53"/>
    </row>
    <row r="110" spans="1:26" ht="32" x14ac:dyDescent="0.2">
      <c r="A110" s="141">
        <f t="shared" si="7"/>
        <v>109</v>
      </c>
      <c r="B110" s="30">
        <v>43937</v>
      </c>
      <c r="C110" s="13" t="str">
        <f t="shared" si="8"/>
        <v>USBP</v>
      </c>
      <c r="D110" s="29" t="s">
        <v>36</v>
      </c>
      <c r="E110" s="29" t="s">
        <v>36</v>
      </c>
      <c r="G110" s="44" t="s">
        <v>89</v>
      </c>
      <c r="H110" s="163" t="str">
        <f t="shared" si="6"/>
        <v>Yuma, AZ</v>
      </c>
      <c r="I110" s="250">
        <v>1</v>
      </c>
      <c r="J110" s="29" t="s">
        <v>73</v>
      </c>
      <c r="K110" s="29" t="s">
        <v>74</v>
      </c>
      <c r="L110" s="29" t="s">
        <v>73</v>
      </c>
      <c r="M110" s="29" t="s">
        <v>74</v>
      </c>
      <c r="O110" s="11" t="s">
        <v>74</v>
      </c>
      <c r="P110" s="29" t="s">
        <v>74</v>
      </c>
      <c r="S110" s="29" t="s">
        <v>76</v>
      </c>
      <c r="T110" s="30">
        <v>43951</v>
      </c>
      <c r="V110" s="30" t="s">
        <v>944</v>
      </c>
      <c r="W110" s="29" t="s">
        <v>77</v>
      </c>
      <c r="X110" s="334" t="s">
        <v>184</v>
      </c>
    </row>
    <row r="111" spans="1:26" ht="32" x14ac:dyDescent="0.2">
      <c r="A111" s="141">
        <f t="shared" si="7"/>
        <v>110</v>
      </c>
      <c r="B111" s="30">
        <v>43943</v>
      </c>
      <c r="C111" s="13" t="str">
        <f t="shared" si="8"/>
        <v>USBP</v>
      </c>
      <c r="D111" s="29" t="s">
        <v>36</v>
      </c>
      <c r="E111" s="29" t="s">
        <v>36</v>
      </c>
      <c r="G111" s="44" t="s">
        <v>89</v>
      </c>
      <c r="H111" s="163" t="str">
        <f t="shared" si="6"/>
        <v>Yuma, AZ</v>
      </c>
      <c r="I111" s="250">
        <v>1</v>
      </c>
      <c r="J111" s="29" t="s">
        <v>73</v>
      </c>
      <c r="K111" s="29" t="s">
        <v>74</v>
      </c>
      <c r="L111" s="29" t="s">
        <v>73</v>
      </c>
      <c r="M111" s="29" t="s">
        <v>74</v>
      </c>
      <c r="O111" s="11" t="s">
        <v>74</v>
      </c>
      <c r="P111" s="29" t="s">
        <v>74</v>
      </c>
      <c r="S111" s="29" t="s">
        <v>76</v>
      </c>
      <c r="T111" s="30">
        <v>43958</v>
      </c>
      <c r="V111" s="30" t="s">
        <v>944</v>
      </c>
      <c r="W111" s="29" t="s">
        <v>77</v>
      </c>
      <c r="X111" s="334" t="s">
        <v>185</v>
      </c>
    </row>
    <row r="112" spans="1:26" s="43" customFormat="1" ht="48" x14ac:dyDescent="0.2">
      <c r="A112" s="141">
        <f t="shared" si="7"/>
        <v>111</v>
      </c>
      <c r="B112" s="46">
        <v>43906</v>
      </c>
      <c r="C112" s="13" t="str">
        <f t="shared" si="8"/>
        <v>USBP</v>
      </c>
      <c r="D112" s="45" t="s">
        <v>37</v>
      </c>
      <c r="E112" s="45" t="s">
        <v>37</v>
      </c>
      <c r="F112" s="45"/>
      <c r="G112" s="44" t="s">
        <v>89</v>
      </c>
      <c r="H112" s="163" t="str">
        <f t="shared" si="6"/>
        <v>Blaine, WA</v>
      </c>
      <c r="I112" s="249">
        <v>1</v>
      </c>
      <c r="J112" s="45" t="s">
        <v>74</v>
      </c>
      <c r="K112" s="45" t="s">
        <v>74</v>
      </c>
      <c r="L112" s="45" t="s">
        <v>74</v>
      </c>
      <c r="M112" s="45" t="s">
        <v>74</v>
      </c>
      <c r="N112" s="43" t="s">
        <v>186</v>
      </c>
      <c r="O112" s="11" t="s">
        <v>74</v>
      </c>
      <c r="P112" s="43" t="s">
        <v>74</v>
      </c>
      <c r="Q112" s="44"/>
      <c r="R112" s="30"/>
      <c r="S112" s="43" t="s">
        <v>76</v>
      </c>
      <c r="T112" s="30"/>
      <c r="U112" s="30"/>
      <c r="V112" s="30" t="s">
        <v>944</v>
      </c>
      <c r="W112" s="10" t="s">
        <v>77</v>
      </c>
      <c r="X112" s="214" t="s">
        <v>187</v>
      </c>
      <c r="Y112" s="47">
        <v>43906</v>
      </c>
      <c r="Z112" s="43" t="s">
        <v>188</v>
      </c>
    </row>
    <row r="113" spans="1:26" s="43" customFormat="1" ht="48" x14ac:dyDescent="0.2">
      <c r="A113" s="141">
        <f t="shared" si="7"/>
        <v>112</v>
      </c>
      <c r="B113" s="46">
        <v>43906</v>
      </c>
      <c r="C113" s="13" t="str">
        <f t="shared" si="8"/>
        <v>USBP</v>
      </c>
      <c r="D113" s="45" t="s">
        <v>37</v>
      </c>
      <c r="E113" s="45" t="s">
        <v>37</v>
      </c>
      <c r="F113" s="45"/>
      <c r="G113" s="44" t="s">
        <v>89</v>
      </c>
      <c r="H113" s="163" t="str">
        <f t="shared" si="6"/>
        <v>Blaine, WA</v>
      </c>
      <c r="I113" s="249">
        <v>1</v>
      </c>
      <c r="J113" s="45" t="s">
        <v>74</v>
      </c>
      <c r="K113" s="45" t="s">
        <v>74</v>
      </c>
      <c r="L113" s="45" t="s">
        <v>74</v>
      </c>
      <c r="M113" s="45" t="s">
        <v>74</v>
      </c>
      <c r="N113" s="43" t="s">
        <v>186</v>
      </c>
      <c r="O113" s="11" t="s">
        <v>74</v>
      </c>
      <c r="P113" s="43" t="s">
        <v>74</v>
      </c>
      <c r="Q113" s="44"/>
      <c r="R113" s="30"/>
      <c r="S113" s="43" t="s">
        <v>76</v>
      </c>
      <c r="T113" s="30"/>
      <c r="U113" s="30"/>
      <c r="V113" s="30" t="s">
        <v>944</v>
      </c>
      <c r="W113" s="10" t="s">
        <v>77</v>
      </c>
      <c r="X113" s="214" t="s">
        <v>187</v>
      </c>
      <c r="Y113" s="47">
        <v>43906</v>
      </c>
      <c r="Z113" s="43" t="s">
        <v>188</v>
      </c>
    </row>
    <row r="114" spans="1:26" s="43" customFormat="1" ht="48" x14ac:dyDescent="0.2">
      <c r="A114" s="141">
        <f t="shared" si="7"/>
        <v>113</v>
      </c>
      <c r="B114" s="46">
        <v>43906</v>
      </c>
      <c r="C114" s="13" t="str">
        <f t="shared" si="8"/>
        <v>USBP</v>
      </c>
      <c r="D114" s="45" t="s">
        <v>37</v>
      </c>
      <c r="E114" s="45" t="s">
        <v>37</v>
      </c>
      <c r="F114" s="45"/>
      <c r="G114" s="44" t="s">
        <v>89</v>
      </c>
      <c r="H114" s="163" t="str">
        <f t="shared" si="6"/>
        <v>Blaine, WA</v>
      </c>
      <c r="I114" s="249">
        <v>1</v>
      </c>
      <c r="J114" s="45" t="s">
        <v>74</v>
      </c>
      <c r="K114" s="45" t="s">
        <v>74</v>
      </c>
      <c r="L114" s="45" t="s">
        <v>74</v>
      </c>
      <c r="M114" s="45" t="s">
        <v>74</v>
      </c>
      <c r="N114" s="43" t="s">
        <v>186</v>
      </c>
      <c r="O114" s="11" t="s">
        <v>74</v>
      </c>
      <c r="P114" s="43" t="s">
        <v>74</v>
      </c>
      <c r="Q114" s="44"/>
      <c r="R114" s="30"/>
      <c r="S114" s="43" t="s">
        <v>76</v>
      </c>
      <c r="T114" s="30"/>
      <c r="U114" s="30"/>
      <c r="V114" s="30" t="s">
        <v>944</v>
      </c>
      <c r="W114" s="10" t="s">
        <v>77</v>
      </c>
      <c r="X114" s="214" t="s">
        <v>187</v>
      </c>
      <c r="Y114" s="47">
        <v>43906</v>
      </c>
      <c r="Z114" s="43" t="s">
        <v>188</v>
      </c>
    </row>
    <row r="115" spans="1:26" s="43" customFormat="1" ht="48" x14ac:dyDescent="0.2">
      <c r="A115" s="141">
        <f t="shared" si="7"/>
        <v>114</v>
      </c>
      <c r="B115" s="46">
        <v>43906</v>
      </c>
      <c r="C115" s="13" t="str">
        <f t="shared" si="8"/>
        <v>USBP</v>
      </c>
      <c r="D115" s="45" t="s">
        <v>37</v>
      </c>
      <c r="E115" s="45" t="s">
        <v>37</v>
      </c>
      <c r="F115" s="45"/>
      <c r="G115" s="44" t="s">
        <v>89</v>
      </c>
      <c r="H115" s="163" t="str">
        <f t="shared" si="6"/>
        <v>Blaine, WA</v>
      </c>
      <c r="I115" s="249">
        <v>1</v>
      </c>
      <c r="J115" s="45" t="s">
        <v>74</v>
      </c>
      <c r="K115" s="45" t="s">
        <v>74</v>
      </c>
      <c r="L115" s="45" t="s">
        <v>74</v>
      </c>
      <c r="M115" s="45" t="s">
        <v>74</v>
      </c>
      <c r="N115" s="43" t="s">
        <v>186</v>
      </c>
      <c r="O115" s="11" t="s">
        <v>74</v>
      </c>
      <c r="P115" s="43" t="s">
        <v>74</v>
      </c>
      <c r="Q115" s="44"/>
      <c r="R115" s="30"/>
      <c r="S115" s="43" t="s">
        <v>76</v>
      </c>
      <c r="T115" s="30"/>
      <c r="U115" s="30"/>
      <c r="V115" s="30" t="s">
        <v>944</v>
      </c>
      <c r="W115" s="10" t="s">
        <v>77</v>
      </c>
      <c r="X115" s="214" t="s">
        <v>187</v>
      </c>
      <c r="Y115" s="47">
        <v>43906</v>
      </c>
      <c r="Z115" s="43" t="s">
        <v>188</v>
      </c>
    </row>
    <row r="116" spans="1:26" s="43" customFormat="1" ht="48" x14ac:dyDescent="0.2">
      <c r="A116" s="141">
        <f t="shared" si="7"/>
        <v>115</v>
      </c>
      <c r="B116" s="46">
        <v>43906</v>
      </c>
      <c r="C116" s="13" t="str">
        <f t="shared" si="8"/>
        <v>USBP</v>
      </c>
      <c r="D116" s="45" t="s">
        <v>37</v>
      </c>
      <c r="E116" s="45" t="s">
        <v>37</v>
      </c>
      <c r="F116" s="45"/>
      <c r="G116" s="44" t="s">
        <v>89</v>
      </c>
      <c r="H116" s="163" t="str">
        <f t="shared" si="6"/>
        <v>Blaine, WA</v>
      </c>
      <c r="I116" s="249">
        <v>1</v>
      </c>
      <c r="J116" s="45" t="s">
        <v>74</v>
      </c>
      <c r="K116" s="45" t="s">
        <v>74</v>
      </c>
      <c r="L116" s="45" t="s">
        <v>74</v>
      </c>
      <c r="M116" s="45" t="s">
        <v>74</v>
      </c>
      <c r="N116" s="43" t="s">
        <v>186</v>
      </c>
      <c r="O116" s="11" t="s">
        <v>74</v>
      </c>
      <c r="P116" s="43" t="s">
        <v>74</v>
      </c>
      <c r="Q116" s="44"/>
      <c r="R116" s="30"/>
      <c r="S116" s="43" t="s">
        <v>76</v>
      </c>
      <c r="T116" s="30"/>
      <c r="U116" s="30"/>
      <c r="V116" s="30" t="s">
        <v>944</v>
      </c>
      <c r="W116" s="10" t="s">
        <v>77</v>
      </c>
      <c r="X116" s="214" t="s">
        <v>187</v>
      </c>
      <c r="Y116" s="47">
        <v>43906</v>
      </c>
      <c r="Z116" s="43" t="s">
        <v>188</v>
      </c>
    </row>
    <row r="117" spans="1:26" s="43" customFormat="1" ht="48" x14ac:dyDescent="0.2">
      <c r="A117" s="141">
        <f t="shared" si="7"/>
        <v>116</v>
      </c>
      <c r="B117" s="46">
        <v>43906</v>
      </c>
      <c r="C117" s="13" t="str">
        <f t="shared" si="8"/>
        <v>USBP</v>
      </c>
      <c r="D117" s="45" t="s">
        <v>37</v>
      </c>
      <c r="E117" s="45" t="s">
        <v>37</v>
      </c>
      <c r="F117" s="45"/>
      <c r="G117" s="44" t="s">
        <v>89</v>
      </c>
      <c r="H117" s="163" t="str">
        <f t="shared" si="6"/>
        <v>Blaine, WA</v>
      </c>
      <c r="I117" s="249">
        <v>1</v>
      </c>
      <c r="J117" s="45" t="s">
        <v>74</v>
      </c>
      <c r="K117" s="45" t="s">
        <v>74</v>
      </c>
      <c r="L117" s="45" t="s">
        <v>74</v>
      </c>
      <c r="M117" s="45" t="s">
        <v>74</v>
      </c>
      <c r="N117" s="43" t="s">
        <v>186</v>
      </c>
      <c r="O117" s="11" t="s">
        <v>74</v>
      </c>
      <c r="P117" s="43" t="s">
        <v>74</v>
      </c>
      <c r="Q117" s="44"/>
      <c r="R117" s="30"/>
      <c r="S117" s="43" t="s">
        <v>76</v>
      </c>
      <c r="T117" s="30"/>
      <c r="U117" s="30"/>
      <c r="V117" s="30" t="s">
        <v>944</v>
      </c>
      <c r="W117" s="10" t="s">
        <v>77</v>
      </c>
      <c r="X117" s="214" t="s">
        <v>187</v>
      </c>
      <c r="Y117" s="47">
        <v>43906</v>
      </c>
      <c r="Z117" s="43" t="s">
        <v>188</v>
      </c>
    </row>
    <row r="118" spans="1:26" s="43" customFormat="1" ht="48" x14ac:dyDescent="0.2">
      <c r="A118" s="141">
        <f t="shared" si="7"/>
        <v>117</v>
      </c>
      <c r="B118" s="46">
        <v>43906</v>
      </c>
      <c r="C118" s="13" t="str">
        <f t="shared" si="8"/>
        <v>USBP</v>
      </c>
      <c r="D118" s="45" t="s">
        <v>37</v>
      </c>
      <c r="E118" s="45" t="s">
        <v>37</v>
      </c>
      <c r="F118" s="45"/>
      <c r="G118" s="44" t="s">
        <v>89</v>
      </c>
      <c r="H118" s="163" t="str">
        <f t="shared" si="6"/>
        <v>Blaine, WA</v>
      </c>
      <c r="I118" s="249">
        <v>1</v>
      </c>
      <c r="J118" s="45" t="s">
        <v>74</v>
      </c>
      <c r="K118" s="45" t="s">
        <v>74</v>
      </c>
      <c r="L118" s="45" t="s">
        <v>74</v>
      </c>
      <c r="M118" s="45" t="s">
        <v>74</v>
      </c>
      <c r="N118" s="43" t="s">
        <v>186</v>
      </c>
      <c r="O118" s="11" t="s">
        <v>74</v>
      </c>
      <c r="P118" s="43" t="s">
        <v>74</v>
      </c>
      <c r="Q118" s="44"/>
      <c r="R118" s="30"/>
      <c r="S118" s="43" t="s">
        <v>76</v>
      </c>
      <c r="T118" s="30"/>
      <c r="U118" s="30"/>
      <c r="V118" s="30" t="s">
        <v>944</v>
      </c>
      <c r="W118" s="10" t="s">
        <v>77</v>
      </c>
      <c r="X118" s="214" t="s">
        <v>187</v>
      </c>
      <c r="Y118" s="47">
        <v>43906</v>
      </c>
      <c r="Z118" s="43" t="s">
        <v>188</v>
      </c>
    </row>
    <row r="119" spans="1:26" s="43" customFormat="1" ht="48" x14ac:dyDescent="0.2">
      <c r="A119" s="141">
        <f t="shared" si="7"/>
        <v>118</v>
      </c>
      <c r="B119" s="46">
        <v>43906</v>
      </c>
      <c r="C119" s="13" t="str">
        <f t="shared" si="8"/>
        <v>USBP</v>
      </c>
      <c r="D119" s="45" t="s">
        <v>37</v>
      </c>
      <c r="E119" s="45" t="s">
        <v>37</v>
      </c>
      <c r="F119" s="45"/>
      <c r="G119" s="44" t="s">
        <v>89</v>
      </c>
      <c r="H119" s="163" t="str">
        <f t="shared" si="6"/>
        <v>Blaine, WA</v>
      </c>
      <c r="I119" s="249">
        <v>1</v>
      </c>
      <c r="J119" s="45" t="s">
        <v>74</v>
      </c>
      <c r="K119" s="45" t="s">
        <v>74</v>
      </c>
      <c r="L119" s="45" t="s">
        <v>74</v>
      </c>
      <c r="M119" s="45" t="s">
        <v>74</v>
      </c>
      <c r="N119" s="43" t="s">
        <v>186</v>
      </c>
      <c r="O119" s="11" t="s">
        <v>74</v>
      </c>
      <c r="P119" s="43" t="s">
        <v>74</v>
      </c>
      <c r="Q119" s="44"/>
      <c r="R119" s="30"/>
      <c r="S119" s="43" t="s">
        <v>76</v>
      </c>
      <c r="T119" s="30"/>
      <c r="U119" s="30"/>
      <c r="V119" s="30" t="s">
        <v>944</v>
      </c>
      <c r="W119" s="10" t="s">
        <v>77</v>
      </c>
      <c r="X119" s="214" t="s">
        <v>187</v>
      </c>
      <c r="Y119" s="47">
        <v>43906</v>
      </c>
      <c r="Z119" s="43" t="s">
        <v>188</v>
      </c>
    </row>
    <row r="120" spans="1:26" s="43" customFormat="1" ht="48" x14ac:dyDescent="0.2">
      <c r="A120" s="141">
        <f t="shared" si="7"/>
        <v>119</v>
      </c>
      <c r="B120" s="46">
        <v>43906</v>
      </c>
      <c r="C120" s="13" t="str">
        <f t="shared" si="8"/>
        <v>USBP</v>
      </c>
      <c r="D120" s="45" t="s">
        <v>37</v>
      </c>
      <c r="E120" s="45" t="s">
        <v>37</v>
      </c>
      <c r="F120" s="45"/>
      <c r="G120" s="44" t="s">
        <v>89</v>
      </c>
      <c r="H120" s="163" t="str">
        <f t="shared" si="6"/>
        <v>Blaine, WA</v>
      </c>
      <c r="I120" s="249">
        <v>1</v>
      </c>
      <c r="J120" s="45" t="s">
        <v>74</v>
      </c>
      <c r="K120" s="45" t="s">
        <v>74</v>
      </c>
      <c r="L120" s="45" t="s">
        <v>74</v>
      </c>
      <c r="M120" s="45" t="s">
        <v>74</v>
      </c>
      <c r="N120" s="43" t="s">
        <v>186</v>
      </c>
      <c r="O120" s="11" t="s">
        <v>74</v>
      </c>
      <c r="P120" s="43" t="s">
        <v>74</v>
      </c>
      <c r="Q120" s="44"/>
      <c r="R120" s="30"/>
      <c r="S120" s="43" t="s">
        <v>76</v>
      </c>
      <c r="T120" s="30"/>
      <c r="U120" s="30"/>
      <c r="V120" s="30" t="s">
        <v>944</v>
      </c>
      <c r="W120" s="10" t="s">
        <v>77</v>
      </c>
      <c r="X120" s="214" t="s">
        <v>187</v>
      </c>
      <c r="Y120" s="47">
        <v>43906</v>
      </c>
      <c r="Z120" s="43" t="s">
        <v>188</v>
      </c>
    </row>
    <row r="121" spans="1:26" s="43" customFormat="1" ht="48" x14ac:dyDescent="0.2">
      <c r="A121" s="141">
        <f t="shared" si="7"/>
        <v>120</v>
      </c>
      <c r="B121" s="46">
        <v>43906</v>
      </c>
      <c r="C121" s="13" t="str">
        <f t="shared" si="8"/>
        <v>USBP</v>
      </c>
      <c r="D121" s="45" t="s">
        <v>37</v>
      </c>
      <c r="E121" s="45" t="s">
        <v>37</v>
      </c>
      <c r="F121" s="45"/>
      <c r="G121" s="44" t="s">
        <v>89</v>
      </c>
      <c r="H121" s="163" t="str">
        <f t="shared" si="6"/>
        <v>Blaine, WA</v>
      </c>
      <c r="I121" s="249">
        <v>1</v>
      </c>
      <c r="J121" s="45" t="s">
        <v>74</v>
      </c>
      <c r="K121" s="45" t="s">
        <v>74</v>
      </c>
      <c r="L121" s="45" t="s">
        <v>74</v>
      </c>
      <c r="M121" s="45" t="s">
        <v>74</v>
      </c>
      <c r="N121" s="43" t="s">
        <v>186</v>
      </c>
      <c r="O121" s="11" t="s">
        <v>74</v>
      </c>
      <c r="P121" s="43" t="s">
        <v>74</v>
      </c>
      <c r="Q121" s="44"/>
      <c r="R121" s="30"/>
      <c r="S121" s="43" t="s">
        <v>76</v>
      </c>
      <c r="T121" s="30"/>
      <c r="U121" s="30"/>
      <c r="V121" s="30" t="s">
        <v>944</v>
      </c>
      <c r="W121" s="10" t="s">
        <v>77</v>
      </c>
      <c r="X121" s="214" t="s">
        <v>187</v>
      </c>
      <c r="Y121" s="47">
        <v>43906</v>
      </c>
      <c r="Z121" s="43" t="s">
        <v>188</v>
      </c>
    </row>
    <row r="122" spans="1:26" s="43" customFormat="1" ht="48" x14ac:dyDescent="0.2">
      <c r="A122" s="141">
        <f t="shared" si="7"/>
        <v>121</v>
      </c>
      <c r="B122" s="46">
        <v>43906</v>
      </c>
      <c r="C122" s="13" t="str">
        <f t="shared" si="8"/>
        <v>USBP</v>
      </c>
      <c r="D122" s="45" t="s">
        <v>37</v>
      </c>
      <c r="E122" s="45" t="s">
        <v>37</v>
      </c>
      <c r="F122" s="45"/>
      <c r="G122" s="44" t="s">
        <v>89</v>
      </c>
      <c r="H122" s="163" t="str">
        <f t="shared" si="6"/>
        <v>Blaine, WA</v>
      </c>
      <c r="I122" s="249">
        <v>1</v>
      </c>
      <c r="J122" s="45" t="s">
        <v>74</v>
      </c>
      <c r="K122" s="45" t="s">
        <v>74</v>
      </c>
      <c r="L122" s="45" t="s">
        <v>74</v>
      </c>
      <c r="M122" s="45" t="s">
        <v>74</v>
      </c>
      <c r="N122" s="43" t="s">
        <v>186</v>
      </c>
      <c r="O122" s="11" t="s">
        <v>74</v>
      </c>
      <c r="P122" s="43" t="s">
        <v>74</v>
      </c>
      <c r="Q122" s="44"/>
      <c r="R122" s="30"/>
      <c r="S122" s="43" t="s">
        <v>76</v>
      </c>
      <c r="T122" s="30"/>
      <c r="U122" s="30"/>
      <c r="V122" s="30" t="s">
        <v>944</v>
      </c>
      <c r="W122" s="10" t="s">
        <v>77</v>
      </c>
      <c r="X122" s="214" t="s">
        <v>187</v>
      </c>
      <c r="Y122" s="47">
        <v>43906</v>
      </c>
      <c r="Z122" s="43" t="s">
        <v>188</v>
      </c>
    </row>
    <row r="123" spans="1:26" s="43" customFormat="1" ht="48" x14ac:dyDescent="0.2">
      <c r="A123" s="141">
        <f t="shared" si="7"/>
        <v>122</v>
      </c>
      <c r="B123" s="46">
        <v>43906</v>
      </c>
      <c r="C123" s="13" t="str">
        <f t="shared" si="8"/>
        <v>USBP</v>
      </c>
      <c r="D123" s="45" t="s">
        <v>37</v>
      </c>
      <c r="E123" s="45" t="s">
        <v>37</v>
      </c>
      <c r="F123" s="45"/>
      <c r="G123" s="44" t="s">
        <v>89</v>
      </c>
      <c r="H123" s="163" t="str">
        <f t="shared" si="6"/>
        <v>Blaine, WA</v>
      </c>
      <c r="I123" s="249">
        <v>1</v>
      </c>
      <c r="J123" s="45" t="s">
        <v>74</v>
      </c>
      <c r="K123" s="45" t="s">
        <v>74</v>
      </c>
      <c r="L123" s="45" t="s">
        <v>74</v>
      </c>
      <c r="M123" s="45" t="s">
        <v>74</v>
      </c>
      <c r="N123" s="43" t="s">
        <v>186</v>
      </c>
      <c r="O123" s="11" t="s">
        <v>74</v>
      </c>
      <c r="P123" s="43" t="s">
        <v>74</v>
      </c>
      <c r="Q123" s="44"/>
      <c r="R123" s="30"/>
      <c r="S123" s="43" t="s">
        <v>76</v>
      </c>
      <c r="T123" s="30"/>
      <c r="U123" s="30"/>
      <c r="V123" s="30" t="s">
        <v>944</v>
      </c>
      <c r="W123" s="10" t="s">
        <v>77</v>
      </c>
      <c r="X123" s="214" t="s">
        <v>187</v>
      </c>
      <c r="Y123" s="47">
        <v>43906</v>
      </c>
      <c r="Z123" s="43" t="s">
        <v>188</v>
      </c>
    </row>
    <row r="124" spans="1:26" s="43" customFormat="1" ht="48" x14ac:dyDescent="0.2">
      <c r="A124" s="141">
        <f t="shared" si="7"/>
        <v>123</v>
      </c>
      <c r="B124" s="46">
        <v>43906</v>
      </c>
      <c r="C124" s="13" t="str">
        <f t="shared" si="8"/>
        <v>USBP</v>
      </c>
      <c r="D124" s="45" t="s">
        <v>37</v>
      </c>
      <c r="E124" s="45" t="s">
        <v>37</v>
      </c>
      <c r="F124" s="45"/>
      <c r="G124" s="44" t="s">
        <v>89</v>
      </c>
      <c r="H124" s="163" t="str">
        <f t="shared" si="6"/>
        <v>Blaine, WA</v>
      </c>
      <c r="I124" s="249">
        <v>1</v>
      </c>
      <c r="J124" s="45" t="s">
        <v>74</v>
      </c>
      <c r="K124" s="45" t="s">
        <v>74</v>
      </c>
      <c r="L124" s="45" t="s">
        <v>74</v>
      </c>
      <c r="M124" s="45" t="s">
        <v>74</v>
      </c>
      <c r="N124" s="43" t="s">
        <v>186</v>
      </c>
      <c r="O124" s="11" t="s">
        <v>74</v>
      </c>
      <c r="P124" s="43" t="s">
        <v>74</v>
      </c>
      <c r="Q124" s="44"/>
      <c r="R124" s="30"/>
      <c r="S124" s="43" t="s">
        <v>76</v>
      </c>
      <c r="T124" s="30"/>
      <c r="U124" s="30"/>
      <c r="V124" s="30" t="s">
        <v>944</v>
      </c>
      <c r="W124" s="10" t="s">
        <v>77</v>
      </c>
      <c r="X124" s="214" t="s">
        <v>187</v>
      </c>
      <c r="Y124" s="47">
        <v>43906</v>
      </c>
      <c r="Z124" s="43" t="s">
        <v>188</v>
      </c>
    </row>
    <row r="125" spans="1:26" s="43" customFormat="1" ht="48" x14ac:dyDescent="0.2">
      <c r="A125" s="141">
        <f t="shared" si="7"/>
        <v>124</v>
      </c>
      <c r="B125" s="46">
        <v>43906</v>
      </c>
      <c r="C125" s="13" t="str">
        <f t="shared" si="8"/>
        <v>USBP</v>
      </c>
      <c r="D125" s="45" t="s">
        <v>37</v>
      </c>
      <c r="E125" s="45" t="s">
        <v>37</v>
      </c>
      <c r="F125" s="45"/>
      <c r="G125" s="44" t="s">
        <v>89</v>
      </c>
      <c r="H125" s="163" t="str">
        <f t="shared" si="6"/>
        <v>Blaine, WA</v>
      </c>
      <c r="I125" s="249">
        <v>1</v>
      </c>
      <c r="J125" s="45" t="s">
        <v>74</v>
      </c>
      <c r="K125" s="45" t="s">
        <v>74</v>
      </c>
      <c r="L125" s="45" t="s">
        <v>74</v>
      </c>
      <c r="M125" s="45" t="s">
        <v>74</v>
      </c>
      <c r="N125" s="43" t="s">
        <v>186</v>
      </c>
      <c r="O125" s="11" t="s">
        <v>74</v>
      </c>
      <c r="P125" s="43" t="s">
        <v>74</v>
      </c>
      <c r="Q125" s="44"/>
      <c r="R125" s="30"/>
      <c r="S125" s="43" t="s">
        <v>76</v>
      </c>
      <c r="T125" s="30"/>
      <c r="U125" s="30"/>
      <c r="V125" s="30" t="s">
        <v>944</v>
      </c>
      <c r="W125" s="10" t="s">
        <v>77</v>
      </c>
      <c r="X125" s="214" t="s">
        <v>187</v>
      </c>
      <c r="Y125" s="47">
        <v>43906</v>
      </c>
      <c r="Z125" s="43" t="s">
        <v>188</v>
      </c>
    </row>
    <row r="126" spans="1:26" s="43" customFormat="1" ht="48" x14ac:dyDescent="0.2">
      <c r="A126" s="141">
        <f t="shared" si="7"/>
        <v>125</v>
      </c>
      <c r="B126" s="46">
        <v>43906</v>
      </c>
      <c r="C126" s="13" t="str">
        <f t="shared" si="8"/>
        <v>USBP</v>
      </c>
      <c r="D126" s="45" t="s">
        <v>37</v>
      </c>
      <c r="E126" s="45" t="s">
        <v>37</v>
      </c>
      <c r="F126" s="45"/>
      <c r="G126" s="44" t="s">
        <v>89</v>
      </c>
      <c r="H126" s="163" t="str">
        <f t="shared" si="6"/>
        <v>Blaine, WA</v>
      </c>
      <c r="I126" s="249">
        <v>1</v>
      </c>
      <c r="J126" s="45" t="s">
        <v>74</v>
      </c>
      <c r="K126" s="45" t="s">
        <v>74</v>
      </c>
      <c r="L126" s="45" t="s">
        <v>74</v>
      </c>
      <c r="M126" s="45" t="s">
        <v>74</v>
      </c>
      <c r="N126" s="43" t="s">
        <v>186</v>
      </c>
      <c r="O126" s="11" t="s">
        <v>74</v>
      </c>
      <c r="P126" s="43" t="s">
        <v>74</v>
      </c>
      <c r="Q126" s="44"/>
      <c r="R126" s="30"/>
      <c r="S126" s="43" t="s">
        <v>76</v>
      </c>
      <c r="T126" s="30"/>
      <c r="U126" s="30"/>
      <c r="V126" s="30" t="s">
        <v>944</v>
      </c>
      <c r="W126" s="10" t="s">
        <v>77</v>
      </c>
      <c r="X126" s="214" t="s">
        <v>187</v>
      </c>
      <c r="Y126" s="47">
        <v>43906</v>
      </c>
      <c r="Z126" s="43" t="s">
        <v>188</v>
      </c>
    </row>
    <row r="127" spans="1:26" s="43" customFormat="1" ht="48" x14ac:dyDescent="0.2">
      <c r="A127" s="141">
        <f t="shared" si="7"/>
        <v>126</v>
      </c>
      <c r="B127" s="46">
        <v>43906</v>
      </c>
      <c r="C127" s="13" t="str">
        <f t="shared" si="8"/>
        <v>USBP</v>
      </c>
      <c r="D127" s="45" t="s">
        <v>37</v>
      </c>
      <c r="E127" s="45" t="s">
        <v>37</v>
      </c>
      <c r="F127" s="45"/>
      <c r="G127" s="44" t="s">
        <v>89</v>
      </c>
      <c r="H127" s="163" t="str">
        <f t="shared" si="6"/>
        <v>Blaine, WA</v>
      </c>
      <c r="I127" s="249">
        <v>1</v>
      </c>
      <c r="J127" s="45" t="s">
        <v>74</v>
      </c>
      <c r="K127" s="45" t="s">
        <v>74</v>
      </c>
      <c r="L127" s="45" t="s">
        <v>74</v>
      </c>
      <c r="M127" s="45" t="s">
        <v>74</v>
      </c>
      <c r="N127" s="43" t="s">
        <v>186</v>
      </c>
      <c r="O127" s="11" t="s">
        <v>74</v>
      </c>
      <c r="P127" s="43" t="s">
        <v>74</v>
      </c>
      <c r="Q127" s="44"/>
      <c r="R127" s="30"/>
      <c r="S127" s="43" t="s">
        <v>76</v>
      </c>
      <c r="T127" s="30"/>
      <c r="U127" s="30"/>
      <c r="V127" s="30" t="s">
        <v>944</v>
      </c>
      <c r="W127" s="10" t="s">
        <v>77</v>
      </c>
      <c r="X127" s="214" t="s">
        <v>187</v>
      </c>
      <c r="Y127" s="47">
        <v>43906</v>
      </c>
      <c r="Z127" s="43" t="s">
        <v>188</v>
      </c>
    </row>
    <row r="128" spans="1:26" s="43" customFormat="1" ht="48" x14ac:dyDescent="0.2">
      <c r="A128" s="141">
        <f t="shared" si="7"/>
        <v>127</v>
      </c>
      <c r="B128" s="46">
        <v>43906</v>
      </c>
      <c r="C128" s="13" t="str">
        <f t="shared" si="8"/>
        <v>USBP</v>
      </c>
      <c r="D128" s="45" t="s">
        <v>37</v>
      </c>
      <c r="E128" s="45" t="s">
        <v>37</v>
      </c>
      <c r="F128" s="45"/>
      <c r="G128" s="44" t="s">
        <v>89</v>
      </c>
      <c r="H128" s="163" t="str">
        <f t="shared" si="6"/>
        <v>Blaine, WA</v>
      </c>
      <c r="I128" s="249">
        <v>1</v>
      </c>
      <c r="J128" s="45" t="s">
        <v>74</v>
      </c>
      <c r="K128" s="45" t="s">
        <v>74</v>
      </c>
      <c r="L128" s="45" t="s">
        <v>74</v>
      </c>
      <c r="M128" s="45" t="s">
        <v>74</v>
      </c>
      <c r="N128" s="43" t="s">
        <v>186</v>
      </c>
      <c r="O128" s="11" t="s">
        <v>74</v>
      </c>
      <c r="P128" s="43" t="s">
        <v>74</v>
      </c>
      <c r="Q128" s="44"/>
      <c r="R128" s="30"/>
      <c r="S128" s="43" t="s">
        <v>76</v>
      </c>
      <c r="T128" s="30"/>
      <c r="U128" s="30"/>
      <c r="V128" s="30" t="s">
        <v>944</v>
      </c>
      <c r="W128" s="10" t="s">
        <v>77</v>
      </c>
      <c r="X128" s="214" t="s">
        <v>187</v>
      </c>
      <c r="Y128" s="47">
        <v>43906</v>
      </c>
      <c r="Z128" s="43" t="s">
        <v>188</v>
      </c>
    </row>
    <row r="129" spans="1:26" s="43" customFormat="1" ht="48" x14ac:dyDescent="0.2">
      <c r="A129" s="141">
        <f t="shared" si="7"/>
        <v>128</v>
      </c>
      <c r="B129" s="46">
        <v>43906</v>
      </c>
      <c r="C129" s="13" t="str">
        <f t="shared" si="8"/>
        <v>USBP</v>
      </c>
      <c r="D129" s="45" t="s">
        <v>37</v>
      </c>
      <c r="E129" s="45" t="s">
        <v>37</v>
      </c>
      <c r="F129" s="45"/>
      <c r="G129" s="44" t="s">
        <v>89</v>
      </c>
      <c r="H129" s="163" t="str">
        <f t="shared" si="6"/>
        <v>Blaine, WA</v>
      </c>
      <c r="I129" s="249">
        <v>1</v>
      </c>
      <c r="J129" s="45" t="s">
        <v>74</v>
      </c>
      <c r="K129" s="45" t="s">
        <v>74</v>
      </c>
      <c r="L129" s="45" t="s">
        <v>74</v>
      </c>
      <c r="M129" s="45" t="s">
        <v>74</v>
      </c>
      <c r="N129" s="43" t="s">
        <v>186</v>
      </c>
      <c r="O129" s="11" t="s">
        <v>74</v>
      </c>
      <c r="P129" s="43" t="s">
        <v>74</v>
      </c>
      <c r="Q129" s="44"/>
      <c r="R129" s="30"/>
      <c r="S129" s="43" t="s">
        <v>76</v>
      </c>
      <c r="T129" s="30"/>
      <c r="U129" s="30"/>
      <c r="V129" s="30" t="s">
        <v>944</v>
      </c>
      <c r="W129" s="10" t="s">
        <v>77</v>
      </c>
      <c r="X129" s="214" t="s">
        <v>187</v>
      </c>
      <c r="Y129" s="47">
        <v>43906</v>
      </c>
      <c r="Z129" s="43" t="s">
        <v>188</v>
      </c>
    </row>
    <row r="130" spans="1:26" s="43" customFormat="1" ht="48" x14ac:dyDescent="0.2">
      <c r="A130" s="141">
        <f t="shared" si="7"/>
        <v>129</v>
      </c>
      <c r="B130" s="46">
        <v>43906</v>
      </c>
      <c r="C130" s="13" t="str">
        <f t="shared" si="8"/>
        <v>USBP</v>
      </c>
      <c r="D130" s="45" t="s">
        <v>37</v>
      </c>
      <c r="E130" s="45" t="s">
        <v>37</v>
      </c>
      <c r="F130" s="45"/>
      <c r="G130" s="44" t="s">
        <v>89</v>
      </c>
      <c r="H130" s="163" t="str">
        <f t="shared" ref="H130:H193" si="9">INDEX(STATIONLOCATION,MATCH(E130, STATIONCODES, 0))</f>
        <v>Blaine, WA</v>
      </c>
      <c r="I130" s="249">
        <v>1</v>
      </c>
      <c r="J130" s="45" t="s">
        <v>74</v>
      </c>
      <c r="K130" s="45" t="s">
        <v>74</v>
      </c>
      <c r="L130" s="45" t="s">
        <v>74</v>
      </c>
      <c r="M130" s="45" t="s">
        <v>74</v>
      </c>
      <c r="N130" s="43" t="s">
        <v>186</v>
      </c>
      <c r="O130" s="11" t="s">
        <v>74</v>
      </c>
      <c r="P130" s="43" t="s">
        <v>74</v>
      </c>
      <c r="Q130" s="44"/>
      <c r="R130" s="30"/>
      <c r="S130" s="43" t="s">
        <v>76</v>
      </c>
      <c r="T130" s="30"/>
      <c r="U130" s="30"/>
      <c r="V130" s="30" t="s">
        <v>944</v>
      </c>
      <c r="W130" s="10" t="s">
        <v>77</v>
      </c>
      <c r="X130" s="214" t="s">
        <v>187</v>
      </c>
      <c r="Y130" s="47">
        <v>43906</v>
      </c>
      <c r="Z130" s="43" t="s">
        <v>188</v>
      </c>
    </row>
    <row r="131" spans="1:26" s="43" customFormat="1" ht="48" x14ac:dyDescent="0.2">
      <c r="A131" s="141">
        <f t="shared" ref="A131:A194" si="10">A130+1</f>
        <v>130</v>
      </c>
      <c r="B131" s="46">
        <v>43906</v>
      </c>
      <c r="C131" s="13" t="str">
        <f t="shared" si="8"/>
        <v>USBP</v>
      </c>
      <c r="D131" s="45" t="s">
        <v>37</v>
      </c>
      <c r="E131" s="45" t="s">
        <v>37</v>
      </c>
      <c r="F131" s="45"/>
      <c r="G131" s="44" t="s">
        <v>89</v>
      </c>
      <c r="H131" s="163" t="str">
        <f t="shared" si="9"/>
        <v>Blaine, WA</v>
      </c>
      <c r="I131" s="249">
        <v>1</v>
      </c>
      <c r="J131" s="45" t="s">
        <v>74</v>
      </c>
      <c r="K131" s="45" t="s">
        <v>74</v>
      </c>
      <c r="L131" s="45" t="s">
        <v>74</v>
      </c>
      <c r="M131" s="45" t="s">
        <v>74</v>
      </c>
      <c r="N131" s="43" t="s">
        <v>186</v>
      </c>
      <c r="O131" s="11" t="s">
        <v>74</v>
      </c>
      <c r="P131" s="43" t="s">
        <v>74</v>
      </c>
      <c r="Q131" s="44"/>
      <c r="R131" s="30"/>
      <c r="S131" s="43" t="s">
        <v>76</v>
      </c>
      <c r="T131" s="30"/>
      <c r="U131" s="30"/>
      <c r="V131" s="30" t="s">
        <v>944</v>
      </c>
      <c r="W131" s="10" t="s">
        <v>77</v>
      </c>
      <c r="X131" s="214" t="s">
        <v>187</v>
      </c>
      <c r="Y131" s="47">
        <v>43906</v>
      </c>
      <c r="Z131" s="43" t="s">
        <v>188</v>
      </c>
    </row>
    <row r="132" spans="1:26" s="43" customFormat="1" ht="48" x14ac:dyDescent="0.2">
      <c r="A132" s="141">
        <f t="shared" si="10"/>
        <v>131</v>
      </c>
      <c r="B132" s="56">
        <v>43900</v>
      </c>
      <c r="C132" s="13" t="str">
        <f t="shared" si="8"/>
        <v>USBP</v>
      </c>
      <c r="D132" s="44" t="s">
        <v>37</v>
      </c>
      <c r="E132" s="44" t="s">
        <v>37</v>
      </c>
      <c r="F132" s="44"/>
      <c r="G132" s="44" t="s">
        <v>89</v>
      </c>
      <c r="H132" s="163" t="str">
        <f t="shared" si="9"/>
        <v>Blaine, WA</v>
      </c>
      <c r="I132" s="251">
        <v>1</v>
      </c>
      <c r="J132" s="44" t="s">
        <v>74</v>
      </c>
      <c r="K132" s="44" t="s">
        <v>74</v>
      </c>
      <c r="L132" s="44" t="s">
        <v>74</v>
      </c>
      <c r="M132" s="44" t="s">
        <v>74</v>
      </c>
      <c r="N132" s="44"/>
      <c r="O132" s="11" t="s">
        <v>74</v>
      </c>
      <c r="P132" s="44" t="s">
        <v>74</v>
      </c>
      <c r="Q132" s="44"/>
      <c r="R132" s="30"/>
      <c r="S132" s="43" t="s">
        <v>76</v>
      </c>
      <c r="T132" s="30"/>
      <c r="U132" s="30"/>
      <c r="V132" s="30" t="s">
        <v>944</v>
      </c>
      <c r="W132" s="43" t="s">
        <v>189</v>
      </c>
      <c r="X132" s="215" t="s">
        <v>190</v>
      </c>
      <c r="Y132" s="56" t="s">
        <v>189</v>
      </c>
      <c r="Z132" s="59" t="s">
        <v>188</v>
      </c>
    </row>
    <row r="133" spans="1:26" s="43" customFormat="1" ht="64" x14ac:dyDescent="0.2">
      <c r="A133" s="141">
        <f t="shared" si="10"/>
        <v>132</v>
      </c>
      <c r="B133" s="13">
        <v>43909</v>
      </c>
      <c r="C133" s="13" t="str">
        <f t="shared" si="8"/>
        <v>USBP</v>
      </c>
      <c r="D133" s="11" t="s">
        <v>15</v>
      </c>
      <c r="E133" s="11" t="s">
        <v>191</v>
      </c>
      <c r="F133" s="11"/>
      <c r="G133" s="2" t="s">
        <v>72</v>
      </c>
      <c r="H133" s="163" t="str">
        <f t="shared" si="9"/>
        <v>Del Rio, TX</v>
      </c>
      <c r="I133" s="129">
        <v>1</v>
      </c>
      <c r="J133" s="11" t="s">
        <v>74</v>
      </c>
      <c r="K133" s="11" t="s">
        <v>74</v>
      </c>
      <c r="L133" s="11" t="s">
        <v>73</v>
      </c>
      <c r="M133" s="11" t="s">
        <v>74</v>
      </c>
      <c r="N133" s="11" t="s">
        <v>192</v>
      </c>
      <c r="O133" s="11" t="s">
        <v>73</v>
      </c>
      <c r="P133" s="11" t="s">
        <v>73</v>
      </c>
      <c r="Q133" s="2" t="s">
        <v>75</v>
      </c>
      <c r="R133" s="30"/>
      <c r="S133" s="43" t="s">
        <v>76</v>
      </c>
      <c r="T133" s="30"/>
      <c r="U133" s="30"/>
      <c r="V133" s="30" t="s">
        <v>944</v>
      </c>
      <c r="W133" s="11" t="s">
        <v>77</v>
      </c>
      <c r="X133" s="216" t="s">
        <v>193</v>
      </c>
      <c r="Y133" s="138" t="s">
        <v>77</v>
      </c>
      <c r="Z133" s="138" t="s">
        <v>194</v>
      </c>
    </row>
    <row r="134" spans="1:26" s="43" customFormat="1" ht="32" x14ac:dyDescent="0.2">
      <c r="A134" s="141">
        <f t="shared" si="10"/>
        <v>133</v>
      </c>
      <c r="B134" s="46">
        <v>43906</v>
      </c>
      <c r="C134" s="13" t="str">
        <f t="shared" si="8"/>
        <v>USBP</v>
      </c>
      <c r="D134" s="45" t="s">
        <v>27</v>
      </c>
      <c r="E134" s="45" t="s">
        <v>27</v>
      </c>
      <c r="F134" s="45" t="s">
        <v>85</v>
      </c>
      <c r="G134" s="44" t="s">
        <v>86</v>
      </c>
      <c r="H134" s="163" t="str">
        <f t="shared" si="9"/>
        <v>Selfridge ANGB, MI</v>
      </c>
      <c r="I134" s="249">
        <v>1</v>
      </c>
      <c r="J134" s="45" t="s">
        <v>74</v>
      </c>
      <c r="K134" s="45" t="s">
        <v>74</v>
      </c>
      <c r="L134" s="45" t="s">
        <v>74</v>
      </c>
      <c r="M134" s="45" t="s">
        <v>74</v>
      </c>
      <c r="O134" s="11" t="s">
        <v>74</v>
      </c>
      <c r="P134" s="43" t="s">
        <v>74</v>
      </c>
      <c r="Q134" s="44"/>
      <c r="R134" s="30"/>
      <c r="S134" s="43" t="s">
        <v>76</v>
      </c>
      <c r="T134" s="30"/>
      <c r="U134" s="30"/>
      <c r="V134" s="30" t="s">
        <v>944</v>
      </c>
      <c r="W134" s="29" t="s">
        <v>80</v>
      </c>
      <c r="X134" s="215" t="s">
        <v>195</v>
      </c>
      <c r="Y134" s="47" t="s">
        <v>77</v>
      </c>
      <c r="Z134" s="48" t="s">
        <v>188</v>
      </c>
    </row>
    <row r="135" spans="1:26" s="43" customFormat="1" ht="32.25" customHeight="1" x14ac:dyDescent="0.2">
      <c r="A135" s="141">
        <f t="shared" si="10"/>
        <v>134</v>
      </c>
      <c r="B135" s="46">
        <v>43906</v>
      </c>
      <c r="C135" s="13" t="str">
        <f t="shared" si="8"/>
        <v>USBP</v>
      </c>
      <c r="D135" s="45" t="s">
        <v>27</v>
      </c>
      <c r="E135" s="45" t="s">
        <v>196</v>
      </c>
      <c r="F135" s="45"/>
      <c r="G135" s="44" t="s">
        <v>86</v>
      </c>
      <c r="H135" s="163" t="str">
        <f t="shared" si="9"/>
        <v>Sault Ste. Marie, MI</v>
      </c>
      <c r="I135" s="249">
        <v>1</v>
      </c>
      <c r="J135" s="45" t="s">
        <v>74</v>
      </c>
      <c r="K135" s="45" t="s">
        <v>74</v>
      </c>
      <c r="L135" s="45" t="s">
        <v>74</v>
      </c>
      <c r="M135" s="45" t="s">
        <v>74</v>
      </c>
      <c r="N135" s="43" t="s">
        <v>197</v>
      </c>
      <c r="O135" s="11" t="s">
        <v>74</v>
      </c>
      <c r="P135" s="43" t="s">
        <v>74</v>
      </c>
      <c r="Q135" s="44"/>
      <c r="R135" s="30"/>
      <c r="S135" s="43" t="s">
        <v>76</v>
      </c>
      <c r="T135" s="30"/>
      <c r="U135" s="30"/>
      <c r="V135" s="30" t="s">
        <v>944</v>
      </c>
      <c r="W135" s="43" t="s">
        <v>77</v>
      </c>
      <c r="X135" s="215" t="s">
        <v>198</v>
      </c>
      <c r="Y135" s="47" t="s">
        <v>77</v>
      </c>
      <c r="Z135" s="48" t="s">
        <v>199</v>
      </c>
    </row>
    <row r="136" spans="1:26" s="43" customFormat="1" ht="33.75" customHeight="1" x14ac:dyDescent="0.2">
      <c r="A136" s="141">
        <f t="shared" si="10"/>
        <v>135</v>
      </c>
      <c r="B136" s="37">
        <v>43907</v>
      </c>
      <c r="C136" s="13" t="str">
        <f t="shared" si="8"/>
        <v>USBP</v>
      </c>
      <c r="D136" s="35" t="s">
        <v>27</v>
      </c>
      <c r="E136" s="35" t="s">
        <v>200</v>
      </c>
      <c r="F136" s="35"/>
      <c r="G136" s="2" t="s">
        <v>86</v>
      </c>
      <c r="H136" s="163" t="str">
        <f t="shared" si="9"/>
        <v>Gibralter, MI</v>
      </c>
      <c r="I136" s="252">
        <v>1</v>
      </c>
      <c r="J136" s="35" t="s">
        <v>74</v>
      </c>
      <c r="K136" s="35" t="s">
        <v>74</v>
      </c>
      <c r="L136" s="35" t="s">
        <v>73</v>
      </c>
      <c r="M136" s="35" t="s">
        <v>74</v>
      </c>
      <c r="N136" s="11" t="s">
        <v>197</v>
      </c>
      <c r="O136" s="11" t="s">
        <v>74</v>
      </c>
      <c r="P136" s="11" t="s">
        <v>74</v>
      </c>
      <c r="Q136" s="2"/>
      <c r="R136" s="30"/>
      <c r="S136" s="43" t="s">
        <v>76</v>
      </c>
      <c r="T136" s="30"/>
      <c r="U136" s="30"/>
      <c r="V136" s="30" t="s">
        <v>944</v>
      </c>
      <c r="W136" s="11" t="s">
        <v>77</v>
      </c>
      <c r="X136" s="216" t="s">
        <v>201</v>
      </c>
      <c r="Y136" s="13" t="s">
        <v>77</v>
      </c>
      <c r="Z136" s="12" t="s">
        <v>188</v>
      </c>
    </row>
    <row r="137" spans="1:26" s="43" customFormat="1" ht="16" x14ac:dyDescent="0.2">
      <c r="A137" s="141">
        <f t="shared" si="10"/>
        <v>136</v>
      </c>
      <c r="B137" s="13">
        <v>43909</v>
      </c>
      <c r="C137" s="13" t="str">
        <f t="shared" si="8"/>
        <v>USBP</v>
      </c>
      <c r="D137" s="11" t="s">
        <v>27</v>
      </c>
      <c r="E137" s="43" t="s">
        <v>27</v>
      </c>
      <c r="F137" s="11" t="s">
        <v>202</v>
      </c>
      <c r="G137" s="2" t="s">
        <v>86</v>
      </c>
      <c r="H137" s="163" t="str">
        <f t="shared" si="9"/>
        <v>Selfridge ANGB, MI</v>
      </c>
      <c r="I137" s="129">
        <v>1</v>
      </c>
      <c r="J137" s="11" t="s">
        <v>74</v>
      </c>
      <c r="K137" s="11" t="s">
        <v>73</v>
      </c>
      <c r="L137" s="11" t="s">
        <v>73</v>
      </c>
      <c r="M137" s="11" t="s">
        <v>74</v>
      </c>
      <c r="N137" s="11" t="s">
        <v>192</v>
      </c>
      <c r="O137" s="11" t="s">
        <v>73</v>
      </c>
      <c r="P137" s="11" t="s">
        <v>73</v>
      </c>
      <c r="Q137" s="2" t="s">
        <v>75</v>
      </c>
      <c r="R137" s="30"/>
      <c r="S137" s="43" t="s">
        <v>76</v>
      </c>
      <c r="T137" s="30"/>
      <c r="U137" s="30"/>
      <c r="V137" s="30" t="s">
        <v>944</v>
      </c>
      <c r="W137" s="11" t="s">
        <v>77</v>
      </c>
      <c r="X137" s="217" t="s">
        <v>203</v>
      </c>
      <c r="Y137" s="156" t="s">
        <v>77</v>
      </c>
      <c r="Z137" s="157" t="s">
        <v>188</v>
      </c>
    </row>
    <row r="138" spans="1:26" s="43" customFormat="1" ht="16" x14ac:dyDescent="0.2">
      <c r="A138" s="141">
        <f t="shared" si="10"/>
        <v>137</v>
      </c>
      <c r="B138" s="37">
        <v>43907</v>
      </c>
      <c r="C138" s="13" t="str">
        <f t="shared" si="8"/>
        <v>USBP</v>
      </c>
      <c r="D138" s="38" t="s">
        <v>27</v>
      </c>
      <c r="E138" s="38" t="s">
        <v>27</v>
      </c>
      <c r="F138" s="38" t="s">
        <v>85</v>
      </c>
      <c r="G138" s="2" t="s">
        <v>86</v>
      </c>
      <c r="H138" s="163" t="str">
        <f t="shared" si="9"/>
        <v>Selfridge ANGB, MI</v>
      </c>
      <c r="I138" s="252">
        <v>1</v>
      </c>
      <c r="J138" s="35" t="s">
        <v>74</v>
      </c>
      <c r="K138" s="35" t="s">
        <v>73</v>
      </c>
      <c r="L138" s="35" t="s">
        <v>73</v>
      </c>
      <c r="M138" s="35" t="s">
        <v>74</v>
      </c>
      <c r="N138" s="11" t="s">
        <v>197</v>
      </c>
      <c r="O138" s="11" t="s">
        <v>73</v>
      </c>
      <c r="P138" s="11" t="s">
        <v>73</v>
      </c>
      <c r="Q138" s="2" t="s">
        <v>75</v>
      </c>
      <c r="R138" s="30"/>
      <c r="S138" s="43" t="s">
        <v>76</v>
      </c>
      <c r="T138" s="30"/>
      <c r="U138" s="30"/>
      <c r="V138" s="30" t="s">
        <v>944</v>
      </c>
      <c r="W138" s="29" t="s">
        <v>80</v>
      </c>
      <c r="X138" s="218" t="s">
        <v>204</v>
      </c>
      <c r="Y138" s="13" t="s">
        <v>77</v>
      </c>
      <c r="Z138" s="12" t="s">
        <v>188</v>
      </c>
    </row>
    <row r="139" spans="1:26" s="43" customFormat="1" ht="16" x14ac:dyDescent="0.2">
      <c r="A139" s="141">
        <f t="shared" si="10"/>
        <v>138</v>
      </c>
      <c r="B139" s="37">
        <v>43908</v>
      </c>
      <c r="C139" s="13" t="str">
        <f t="shared" si="8"/>
        <v>USBP</v>
      </c>
      <c r="D139" s="35" t="s">
        <v>27</v>
      </c>
      <c r="E139" s="35" t="s">
        <v>27</v>
      </c>
      <c r="F139" s="35" t="s">
        <v>85</v>
      </c>
      <c r="G139" s="2" t="s">
        <v>86</v>
      </c>
      <c r="H139" s="163" t="str">
        <f t="shared" si="9"/>
        <v>Selfridge ANGB, MI</v>
      </c>
      <c r="I139" s="252">
        <v>1</v>
      </c>
      <c r="J139" s="35" t="s">
        <v>74</v>
      </c>
      <c r="K139" s="35" t="s">
        <v>73</v>
      </c>
      <c r="L139" s="35" t="s">
        <v>74</v>
      </c>
      <c r="M139" s="35" t="s">
        <v>74</v>
      </c>
      <c r="N139" s="11"/>
      <c r="O139" s="11" t="s">
        <v>74</v>
      </c>
      <c r="P139" s="11" t="s">
        <v>74</v>
      </c>
      <c r="Q139" s="2"/>
      <c r="R139" s="30"/>
      <c r="S139" s="43" t="s">
        <v>76</v>
      </c>
      <c r="T139" s="30"/>
      <c r="U139" s="30"/>
      <c r="V139" s="30" t="s">
        <v>944</v>
      </c>
      <c r="W139" s="29" t="s">
        <v>80</v>
      </c>
      <c r="X139" s="216" t="s">
        <v>205</v>
      </c>
      <c r="Y139" s="11" t="s">
        <v>77</v>
      </c>
      <c r="Z139" s="12" t="s">
        <v>188</v>
      </c>
    </row>
    <row r="140" spans="1:26" s="43" customFormat="1" ht="32" x14ac:dyDescent="0.2">
      <c r="A140" s="141">
        <f t="shared" si="10"/>
        <v>139</v>
      </c>
      <c r="B140" s="13">
        <v>43908</v>
      </c>
      <c r="C140" s="13" t="str">
        <f t="shared" si="8"/>
        <v>USBP</v>
      </c>
      <c r="D140" s="11" t="s">
        <v>34</v>
      </c>
      <c r="E140" s="11" t="s">
        <v>206</v>
      </c>
      <c r="F140" s="11"/>
      <c r="G140" s="2" t="s">
        <v>89</v>
      </c>
      <c r="H140" s="163" t="str">
        <f t="shared" si="9"/>
        <v>El Centro, CA</v>
      </c>
      <c r="I140" s="129">
        <v>1</v>
      </c>
      <c r="J140" s="11" t="s">
        <v>73</v>
      </c>
      <c r="K140" s="11" t="s">
        <v>74</v>
      </c>
      <c r="L140" s="11" t="s">
        <v>73</v>
      </c>
      <c r="M140" s="11" t="s">
        <v>74</v>
      </c>
      <c r="N140" s="11" t="s">
        <v>207</v>
      </c>
      <c r="O140" s="11" t="s">
        <v>74</v>
      </c>
      <c r="P140" s="11" t="s">
        <v>74</v>
      </c>
      <c r="Q140" s="2"/>
      <c r="R140" s="30"/>
      <c r="S140" s="43" t="s">
        <v>76</v>
      </c>
      <c r="T140" s="30"/>
      <c r="U140" s="30"/>
      <c r="V140" s="30" t="s">
        <v>944</v>
      </c>
      <c r="W140" s="11" t="s">
        <v>96</v>
      </c>
      <c r="X140" s="219" t="s">
        <v>208</v>
      </c>
      <c r="Y140" s="137">
        <v>43905</v>
      </c>
      <c r="Z140" s="138" t="s">
        <v>188</v>
      </c>
    </row>
    <row r="141" spans="1:26" s="43" customFormat="1" ht="48" x14ac:dyDescent="0.2">
      <c r="A141" s="141">
        <f t="shared" si="10"/>
        <v>140</v>
      </c>
      <c r="B141" s="13">
        <v>43909</v>
      </c>
      <c r="C141" s="13" t="str">
        <f t="shared" si="8"/>
        <v>USBP</v>
      </c>
      <c r="D141" s="11" t="s">
        <v>34</v>
      </c>
      <c r="E141" s="11" t="s">
        <v>34</v>
      </c>
      <c r="F141" s="11" t="s">
        <v>107</v>
      </c>
      <c r="G141" s="2" t="s">
        <v>89</v>
      </c>
      <c r="H141" s="163" t="str">
        <f t="shared" si="9"/>
        <v>El Centro, CA</v>
      </c>
      <c r="I141" s="129">
        <v>1</v>
      </c>
      <c r="J141" s="11" t="s">
        <v>74</v>
      </c>
      <c r="K141" s="11" t="s">
        <v>74</v>
      </c>
      <c r="L141" s="11" t="s">
        <v>74</v>
      </c>
      <c r="M141" s="11" t="s">
        <v>74</v>
      </c>
      <c r="N141" s="11"/>
      <c r="O141" s="11" t="s">
        <v>74</v>
      </c>
      <c r="P141" s="11" t="s">
        <v>74</v>
      </c>
      <c r="Q141" s="2"/>
      <c r="R141" s="30"/>
      <c r="S141" s="43" t="s">
        <v>76</v>
      </c>
      <c r="T141" s="30"/>
      <c r="U141" s="30"/>
      <c r="V141" s="30" t="s">
        <v>944</v>
      </c>
      <c r="W141" s="11" t="s">
        <v>77</v>
      </c>
      <c r="X141" s="219" t="s">
        <v>209</v>
      </c>
      <c r="Y141" s="137">
        <v>43901</v>
      </c>
      <c r="Z141" s="138" t="s">
        <v>188</v>
      </c>
    </row>
    <row r="142" spans="1:26" s="43" customFormat="1" ht="32" x14ac:dyDescent="0.2">
      <c r="A142" s="141">
        <f t="shared" si="10"/>
        <v>141</v>
      </c>
      <c r="B142" s="137">
        <v>43907</v>
      </c>
      <c r="C142" s="13" t="str">
        <f t="shared" si="8"/>
        <v>USBP</v>
      </c>
      <c r="D142" s="138" t="s">
        <v>34</v>
      </c>
      <c r="E142" s="138" t="s">
        <v>34</v>
      </c>
      <c r="F142" s="138" t="s">
        <v>39</v>
      </c>
      <c r="G142" s="138" t="s">
        <v>89</v>
      </c>
      <c r="H142" s="163" t="str">
        <f t="shared" si="9"/>
        <v>El Centro, CA</v>
      </c>
      <c r="I142" s="253">
        <v>1</v>
      </c>
      <c r="J142" s="138" t="s">
        <v>73</v>
      </c>
      <c r="K142" s="138" t="s">
        <v>74</v>
      </c>
      <c r="L142" s="138" t="s">
        <v>73</v>
      </c>
      <c r="M142" s="43" t="s">
        <v>74</v>
      </c>
      <c r="N142" s="43" t="s">
        <v>210</v>
      </c>
      <c r="O142" s="11" t="s">
        <v>74</v>
      </c>
      <c r="P142" s="43" t="s">
        <v>74</v>
      </c>
      <c r="Q142" s="44"/>
      <c r="R142" s="30"/>
      <c r="S142" s="43" t="s">
        <v>76</v>
      </c>
      <c r="T142" s="30"/>
      <c r="U142" s="30"/>
      <c r="V142" s="30" t="s">
        <v>944</v>
      </c>
      <c r="W142" s="43" t="s">
        <v>77</v>
      </c>
      <c r="X142" s="215" t="s">
        <v>211</v>
      </c>
      <c r="Y142" s="137">
        <v>43906</v>
      </c>
      <c r="Z142" s="138" t="s">
        <v>188</v>
      </c>
    </row>
    <row r="143" spans="1:26" s="43" customFormat="1" ht="16" x14ac:dyDescent="0.2">
      <c r="A143" s="141">
        <f t="shared" si="10"/>
        <v>142</v>
      </c>
      <c r="B143" s="13">
        <v>43913</v>
      </c>
      <c r="C143" s="13" t="str">
        <f t="shared" si="8"/>
        <v>USBP</v>
      </c>
      <c r="D143" s="11" t="s">
        <v>34</v>
      </c>
      <c r="E143" s="43" t="s">
        <v>212</v>
      </c>
      <c r="G143" s="2" t="s">
        <v>89</v>
      </c>
      <c r="H143" s="163" t="str">
        <f t="shared" si="9"/>
        <v>Indio, CA</v>
      </c>
      <c r="I143" s="129">
        <v>1</v>
      </c>
      <c r="J143" s="11" t="s">
        <v>73</v>
      </c>
      <c r="K143" s="11" t="s">
        <v>74</v>
      </c>
      <c r="L143" s="11" t="s">
        <v>73</v>
      </c>
      <c r="M143" s="11" t="s">
        <v>74</v>
      </c>
      <c r="N143" s="11" t="s">
        <v>213</v>
      </c>
      <c r="O143" s="11" t="s">
        <v>73</v>
      </c>
      <c r="P143" s="11" t="s">
        <v>73</v>
      </c>
      <c r="Q143" s="2" t="s">
        <v>75</v>
      </c>
      <c r="R143" s="30"/>
      <c r="S143" s="43" t="s">
        <v>76</v>
      </c>
      <c r="T143" s="30"/>
      <c r="U143" s="30"/>
      <c r="V143" s="30" t="s">
        <v>944</v>
      </c>
      <c r="W143" s="11" t="s">
        <v>77</v>
      </c>
      <c r="X143" s="219" t="s">
        <v>214</v>
      </c>
      <c r="Y143" s="137">
        <v>43913</v>
      </c>
      <c r="Z143" s="138" t="s">
        <v>188</v>
      </c>
    </row>
    <row r="144" spans="1:26" s="43" customFormat="1" ht="16" x14ac:dyDescent="0.2">
      <c r="A144" s="141">
        <f t="shared" si="10"/>
        <v>143</v>
      </c>
      <c r="B144" s="47">
        <v>43913</v>
      </c>
      <c r="C144" s="13" t="str">
        <f t="shared" si="8"/>
        <v>USBP</v>
      </c>
      <c r="D144" s="43" t="s">
        <v>28</v>
      </c>
      <c r="E144" s="43" t="s">
        <v>28</v>
      </c>
      <c r="F144" s="43" t="s">
        <v>85</v>
      </c>
      <c r="G144" s="44" t="s">
        <v>86</v>
      </c>
      <c r="H144" s="163" t="str">
        <f t="shared" si="9"/>
        <v>El Paso, TX</v>
      </c>
      <c r="I144" s="248">
        <v>1</v>
      </c>
      <c r="J144" s="43" t="s">
        <v>73</v>
      </c>
      <c r="K144" s="43" t="s">
        <v>73</v>
      </c>
      <c r="L144" s="43" t="s">
        <v>73</v>
      </c>
      <c r="M144" s="43" t="s">
        <v>74</v>
      </c>
      <c r="N144" s="43" t="s">
        <v>213</v>
      </c>
      <c r="O144" s="11" t="s">
        <v>74</v>
      </c>
      <c r="P144" s="43" t="s">
        <v>73</v>
      </c>
      <c r="Q144" s="43" t="s">
        <v>75</v>
      </c>
      <c r="R144" s="30"/>
      <c r="S144" s="43" t="s">
        <v>76</v>
      </c>
      <c r="T144" s="30"/>
      <c r="U144" s="30"/>
      <c r="V144" s="30" t="s">
        <v>944</v>
      </c>
      <c r="W144" s="29" t="s">
        <v>80</v>
      </c>
      <c r="X144" s="219" t="s">
        <v>215</v>
      </c>
      <c r="Y144" s="137">
        <v>43910</v>
      </c>
      <c r="Z144" s="138" t="s">
        <v>188</v>
      </c>
    </row>
    <row r="145" spans="1:26" s="11" customFormat="1" ht="50.25" customHeight="1" x14ac:dyDescent="0.2">
      <c r="A145" s="141">
        <f t="shared" si="10"/>
        <v>144</v>
      </c>
      <c r="B145" s="47">
        <v>43915</v>
      </c>
      <c r="C145" s="13" t="str">
        <f t="shared" si="8"/>
        <v>USBP</v>
      </c>
      <c r="D145" s="43" t="s">
        <v>28</v>
      </c>
      <c r="E145" s="43" t="s">
        <v>28</v>
      </c>
      <c r="F145" s="43" t="s">
        <v>85</v>
      </c>
      <c r="G145" s="44" t="s">
        <v>86</v>
      </c>
      <c r="H145" s="163" t="str">
        <f t="shared" si="9"/>
        <v>El Paso, TX</v>
      </c>
      <c r="I145" s="248">
        <v>1</v>
      </c>
      <c r="J145" s="43" t="s">
        <v>73</v>
      </c>
      <c r="L145" s="43" t="s">
        <v>73</v>
      </c>
      <c r="M145" s="43" t="s">
        <v>74</v>
      </c>
      <c r="N145" s="43" t="s">
        <v>216</v>
      </c>
      <c r="O145" s="11" t="s">
        <v>74</v>
      </c>
      <c r="P145" s="43" t="s">
        <v>73</v>
      </c>
      <c r="Q145" s="44" t="s">
        <v>75</v>
      </c>
      <c r="R145" s="30"/>
      <c r="S145" s="43" t="s">
        <v>76</v>
      </c>
      <c r="T145" s="30"/>
      <c r="U145" s="30"/>
      <c r="V145" s="30" t="s">
        <v>944</v>
      </c>
      <c r="W145" s="29" t="s">
        <v>80</v>
      </c>
      <c r="X145" s="219" t="s">
        <v>217</v>
      </c>
      <c r="Y145" s="137"/>
      <c r="Z145" s="138"/>
    </row>
    <row r="146" spans="1:26" s="11" customFormat="1" ht="32" x14ac:dyDescent="0.2">
      <c r="A146" s="141">
        <f t="shared" si="10"/>
        <v>145</v>
      </c>
      <c r="B146" s="13">
        <v>43914</v>
      </c>
      <c r="C146" s="13" t="str">
        <f t="shared" si="8"/>
        <v>USBP</v>
      </c>
      <c r="D146" s="11" t="s">
        <v>28</v>
      </c>
      <c r="E146" s="11" t="s">
        <v>102</v>
      </c>
      <c r="G146" s="2" t="s">
        <v>86</v>
      </c>
      <c r="H146" s="163" t="str">
        <f t="shared" si="9"/>
        <v>El Paso, TX</v>
      </c>
      <c r="I146" s="129">
        <v>1</v>
      </c>
      <c r="J146" s="11" t="s">
        <v>73</v>
      </c>
      <c r="L146" s="11" t="s">
        <v>73</v>
      </c>
      <c r="M146" s="11" t="s">
        <v>74</v>
      </c>
      <c r="N146" s="11" t="str">
        <f>'USBP MASTER'!N304</f>
        <v>SQ began 03/24/2020</v>
      </c>
      <c r="O146" s="11" t="s">
        <v>73</v>
      </c>
      <c r="P146" s="11" t="s">
        <v>74</v>
      </c>
      <c r="Q146" s="2"/>
      <c r="R146" s="30"/>
      <c r="S146" s="43" t="s">
        <v>76</v>
      </c>
      <c r="T146" s="30"/>
      <c r="U146" s="30"/>
      <c r="V146" s="30" t="s">
        <v>944</v>
      </c>
      <c r="W146" s="11" t="s">
        <v>77</v>
      </c>
      <c r="X146" s="216" t="s">
        <v>218</v>
      </c>
      <c r="Y146" s="137"/>
      <c r="Z146" s="158"/>
    </row>
    <row r="147" spans="1:26" s="11" customFormat="1" ht="16" x14ac:dyDescent="0.2">
      <c r="A147" s="141">
        <f t="shared" si="10"/>
        <v>146</v>
      </c>
      <c r="B147" s="37">
        <v>43907</v>
      </c>
      <c r="C147" s="13" t="str">
        <f t="shared" si="8"/>
        <v>USBP</v>
      </c>
      <c r="D147" s="35" t="s">
        <v>16</v>
      </c>
      <c r="E147" s="35" t="s">
        <v>219</v>
      </c>
      <c r="F147" s="35"/>
      <c r="G147" s="2" t="s">
        <v>72</v>
      </c>
      <c r="H147" s="163" t="str">
        <f t="shared" si="9"/>
        <v>Baring, ME</v>
      </c>
      <c r="I147" s="252">
        <v>1</v>
      </c>
      <c r="J147" s="35" t="s">
        <v>74</v>
      </c>
      <c r="L147" s="35" t="s">
        <v>73</v>
      </c>
      <c r="M147" s="35" t="s">
        <v>74</v>
      </c>
      <c r="N147" s="11" t="s">
        <v>197</v>
      </c>
      <c r="O147" s="11" t="s">
        <v>73</v>
      </c>
      <c r="P147" s="11" t="s">
        <v>73</v>
      </c>
      <c r="Q147" s="2" t="s">
        <v>75</v>
      </c>
      <c r="R147" s="30"/>
      <c r="S147" s="43" t="s">
        <v>76</v>
      </c>
      <c r="T147" s="30"/>
      <c r="U147" s="30"/>
      <c r="V147" s="30" t="s">
        <v>944</v>
      </c>
      <c r="W147" s="11" t="s">
        <v>220</v>
      </c>
      <c r="X147" s="220" t="s">
        <v>221</v>
      </c>
      <c r="Y147" s="13">
        <v>43907</v>
      </c>
      <c r="Z147" s="12" t="s">
        <v>188</v>
      </c>
    </row>
    <row r="148" spans="1:26" s="11" customFormat="1" ht="34" x14ac:dyDescent="0.2">
      <c r="A148" s="141">
        <f t="shared" si="10"/>
        <v>147</v>
      </c>
      <c r="B148" s="37">
        <v>43950</v>
      </c>
      <c r="C148" s="13" t="s">
        <v>141</v>
      </c>
      <c r="D148" s="35" t="s">
        <v>17</v>
      </c>
      <c r="E148" s="35" t="s">
        <v>128</v>
      </c>
      <c r="F148" s="35"/>
      <c r="G148" s="2" t="s">
        <v>72</v>
      </c>
      <c r="H148" s="163" t="str">
        <f t="shared" si="9"/>
        <v>Hebbronville, TX</v>
      </c>
      <c r="I148" s="252">
        <v>1</v>
      </c>
      <c r="J148" s="35" t="s">
        <v>73</v>
      </c>
      <c r="K148" s="11" t="s">
        <v>74</v>
      </c>
      <c r="L148" s="35" t="s">
        <v>73</v>
      </c>
      <c r="M148" s="35" t="s">
        <v>74</v>
      </c>
      <c r="O148" s="11" t="s">
        <v>74</v>
      </c>
      <c r="P148" s="11" t="s">
        <v>74</v>
      </c>
      <c r="Q148" s="2"/>
      <c r="R148" s="30"/>
      <c r="S148" s="43" t="s">
        <v>76</v>
      </c>
      <c r="T148" s="30">
        <v>43951</v>
      </c>
      <c r="U148" s="30"/>
      <c r="V148" s="30" t="s">
        <v>944</v>
      </c>
      <c r="W148" s="11" t="s">
        <v>77</v>
      </c>
      <c r="X148" s="339" t="s">
        <v>130</v>
      </c>
      <c r="Y148" s="13"/>
      <c r="Z148" s="12"/>
    </row>
    <row r="149" spans="1:26" s="11" customFormat="1" ht="34" x14ac:dyDescent="0.2">
      <c r="A149" s="141">
        <f t="shared" si="10"/>
        <v>148</v>
      </c>
      <c r="B149" s="37">
        <v>43950</v>
      </c>
      <c r="C149" s="13" t="s">
        <v>141</v>
      </c>
      <c r="D149" s="35" t="s">
        <v>17</v>
      </c>
      <c r="E149" s="35" t="s">
        <v>128</v>
      </c>
      <c r="F149" s="35"/>
      <c r="G149" s="2" t="s">
        <v>72</v>
      </c>
      <c r="H149" s="163" t="str">
        <f t="shared" si="9"/>
        <v>Hebbronville, TX</v>
      </c>
      <c r="I149" s="252">
        <v>1</v>
      </c>
      <c r="J149" s="35" t="s">
        <v>73</v>
      </c>
      <c r="K149" s="11" t="s">
        <v>74</v>
      </c>
      <c r="L149" s="35" t="s">
        <v>73</v>
      </c>
      <c r="M149" s="35" t="s">
        <v>74</v>
      </c>
      <c r="O149" s="11" t="s">
        <v>74</v>
      </c>
      <c r="P149" s="11" t="s">
        <v>74</v>
      </c>
      <c r="Q149" s="2"/>
      <c r="R149" s="30"/>
      <c r="S149" s="43" t="s">
        <v>76</v>
      </c>
      <c r="T149" s="30">
        <v>43951</v>
      </c>
      <c r="U149" s="30"/>
      <c r="V149" s="30" t="s">
        <v>944</v>
      </c>
      <c r="W149" s="11" t="s">
        <v>77</v>
      </c>
      <c r="X149" s="339" t="s">
        <v>130</v>
      </c>
      <c r="Y149" s="13"/>
      <c r="Z149" s="12"/>
    </row>
    <row r="150" spans="1:26" s="43" customFormat="1" ht="48" x14ac:dyDescent="0.2">
      <c r="A150" s="141">
        <f t="shared" si="10"/>
        <v>149</v>
      </c>
      <c r="B150" s="156">
        <v>43910</v>
      </c>
      <c r="C150" s="13" t="str">
        <f t="shared" si="8"/>
        <v>USBP</v>
      </c>
      <c r="D150" s="35" t="s">
        <v>17</v>
      </c>
      <c r="E150" s="159" t="s">
        <v>17</v>
      </c>
      <c r="F150" s="159" t="s">
        <v>222</v>
      </c>
      <c r="G150" s="2" t="s">
        <v>72</v>
      </c>
      <c r="H150" s="163" t="str">
        <f t="shared" si="9"/>
        <v>Laredo, TX</v>
      </c>
      <c r="I150" s="252">
        <v>1</v>
      </c>
      <c r="J150" s="35" t="s">
        <v>74</v>
      </c>
      <c r="K150" s="11"/>
      <c r="L150" s="35" t="s">
        <v>73</v>
      </c>
      <c r="M150" s="35" t="s">
        <v>74</v>
      </c>
      <c r="N150" s="11"/>
      <c r="O150" s="11" t="s">
        <v>74</v>
      </c>
      <c r="P150" s="35" t="s">
        <v>74</v>
      </c>
      <c r="Q150" s="2"/>
      <c r="R150" s="30"/>
      <c r="S150" s="43" t="s">
        <v>76</v>
      </c>
      <c r="T150" s="30"/>
      <c r="U150" s="30"/>
      <c r="V150" s="30" t="s">
        <v>944</v>
      </c>
      <c r="W150" s="11" t="s">
        <v>96</v>
      </c>
      <c r="X150" s="216" t="s">
        <v>223</v>
      </c>
      <c r="Y150" s="13"/>
      <c r="Z150" s="12"/>
    </row>
    <row r="151" spans="1:26" s="10" customFormat="1" ht="80" x14ac:dyDescent="0.2">
      <c r="A151" s="141">
        <f t="shared" si="10"/>
        <v>150</v>
      </c>
      <c r="B151" s="15">
        <v>43902</v>
      </c>
      <c r="C151" s="246" t="str">
        <f t="shared" si="8"/>
        <v>USBP</v>
      </c>
      <c r="D151" s="18" t="s">
        <v>18</v>
      </c>
      <c r="E151" s="16" t="s">
        <v>18</v>
      </c>
      <c r="F151" s="16" t="s">
        <v>85</v>
      </c>
      <c r="G151" s="16" t="s">
        <v>72</v>
      </c>
      <c r="H151" s="163" t="str">
        <f t="shared" si="9"/>
        <v>Pembroke Pines, FL</v>
      </c>
      <c r="I151" s="274">
        <v>1</v>
      </c>
      <c r="J151" s="16" t="s">
        <v>74</v>
      </c>
      <c r="L151" s="16" t="s">
        <v>74</v>
      </c>
      <c r="M151" s="16" t="s">
        <v>74</v>
      </c>
      <c r="N151" s="272"/>
      <c r="O151" s="10" t="s">
        <v>74</v>
      </c>
      <c r="P151" s="16" t="s">
        <v>73</v>
      </c>
      <c r="Q151" s="16" t="s">
        <v>75</v>
      </c>
      <c r="R151" s="327"/>
      <c r="S151" s="10" t="s">
        <v>76</v>
      </c>
      <c r="T151" s="327"/>
      <c r="U151" s="327"/>
      <c r="V151" s="30" t="s">
        <v>944</v>
      </c>
      <c r="W151" s="10" t="s">
        <v>80</v>
      </c>
      <c r="X151" s="226" t="s">
        <v>224</v>
      </c>
      <c r="Y151" s="271">
        <v>43901</v>
      </c>
      <c r="Z151" s="273" t="s">
        <v>188</v>
      </c>
    </row>
    <row r="152" spans="1:26" s="10" customFormat="1" ht="80" x14ac:dyDescent="0.2">
      <c r="A152" s="141">
        <f t="shared" si="10"/>
        <v>151</v>
      </c>
      <c r="B152" s="15">
        <v>43902</v>
      </c>
      <c r="C152" s="246" t="str">
        <f t="shared" si="8"/>
        <v>USBP</v>
      </c>
      <c r="D152" s="18" t="s">
        <v>18</v>
      </c>
      <c r="E152" s="16" t="s">
        <v>18</v>
      </c>
      <c r="F152" s="16" t="s">
        <v>85</v>
      </c>
      <c r="G152" s="16" t="s">
        <v>72</v>
      </c>
      <c r="H152" s="163" t="str">
        <f t="shared" si="9"/>
        <v>Pembroke Pines, FL</v>
      </c>
      <c r="I152" s="274">
        <v>1</v>
      </c>
      <c r="J152" s="16" t="s">
        <v>74</v>
      </c>
      <c r="L152" s="16" t="s">
        <v>74</v>
      </c>
      <c r="M152" s="16" t="s">
        <v>74</v>
      </c>
      <c r="N152" s="272"/>
      <c r="O152" s="10" t="s">
        <v>74</v>
      </c>
      <c r="P152" s="16" t="s">
        <v>73</v>
      </c>
      <c r="Q152" s="16" t="s">
        <v>75</v>
      </c>
      <c r="R152" s="327"/>
      <c r="S152" s="10" t="s">
        <v>76</v>
      </c>
      <c r="T152" s="327"/>
      <c r="U152" s="327"/>
      <c r="V152" s="30" t="s">
        <v>944</v>
      </c>
      <c r="W152" s="10" t="s">
        <v>80</v>
      </c>
      <c r="X152" s="226" t="s">
        <v>224</v>
      </c>
      <c r="Y152" s="271">
        <v>43901</v>
      </c>
      <c r="Z152" s="273" t="s">
        <v>188</v>
      </c>
    </row>
    <row r="153" spans="1:26" s="10" customFormat="1" ht="80" x14ac:dyDescent="0.2">
      <c r="A153" s="141">
        <f t="shared" si="10"/>
        <v>152</v>
      </c>
      <c r="B153" s="15">
        <v>43902</v>
      </c>
      <c r="C153" s="246" t="str">
        <f t="shared" si="8"/>
        <v>USBP</v>
      </c>
      <c r="D153" s="18" t="s">
        <v>18</v>
      </c>
      <c r="E153" s="16" t="s">
        <v>18</v>
      </c>
      <c r="F153" s="16" t="s">
        <v>85</v>
      </c>
      <c r="G153" s="16" t="s">
        <v>72</v>
      </c>
      <c r="H153" s="163" t="str">
        <f t="shared" si="9"/>
        <v>Pembroke Pines, FL</v>
      </c>
      <c r="I153" s="274">
        <v>1</v>
      </c>
      <c r="J153" s="16" t="s">
        <v>74</v>
      </c>
      <c r="L153" s="16" t="s">
        <v>74</v>
      </c>
      <c r="M153" s="16" t="s">
        <v>74</v>
      </c>
      <c r="N153" s="272"/>
      <c r="O153" s="10" t="s">
        <v>74</v>
      </c>
      <c r="P153" s="16" t="s">
        <v>73</v>
      </c>
      <c r="Q153" s="16" t="s">
        <v>75</v>
      </c>
      <c r="R153" s="327"/>
      <c r="S153" s="10" t="s">
        <v>76</v>
      </c>
      <c r="T153" s="327"/>
      <c r="U153" s="327"/>
      <c r="V153" s="30" t="s">
        <v>944</v>
      </c>
      <c r="W153" s="10" t="s">
        <v>80</v>
      </c>
      <c r="X153" s="226" t="s">
        <v>224</v>
      </c>
      <c r="Y153" s="271">
        <v>43901</v>
      </c>
      <c r="Z153" s="273" t="s">
        <v>188</v>
      </c>
    </row>
    <row r="154" spans="1:26" s="10" customFormat="1" ht="80" x14ac:dyDescent="0.2">
      <c r="A154" s="141">
        <f t="shared" si="10"/>
        <v>153</v>
      </c>
      <c r="B154" s="15">
        <v>43902</v>
      </c>
      <c r="C154" s="246" t="str">
        <f t="shared" si="8"/>
        <v>USBP</v>
      </c>
      <c r="D154" s="18" t="s">
        <v>18</v>
      </c>
      <c r="E154" s="16" t="s">
        <v>18</v>
      </c>
      <c r="F154" s="16" t="s">
        <v>85</v>
      </c>
      <c r="G154" s="16" t="s">
        <v>72</v>
      </c>
      <c r="H154" s="163" t="str">
        <f t="shared" si="9"/>
        <v>Pembroke Pines, FL</v>
      </c>
      <c r="I154" s="274">
        <v>1</v>
      </c>
      <c r="J154" s="16" t="s">
        <v>74</v>
      </c>
      <c r="L154" s="16" t="s">
        <v>74</v>
      </c>
      <c r="M154" s="16" t="s">
        <v>74</v>
      </c>
      <c r="N154" s="272"/>
      <c r="O154" s="10" t="s">
        <v>74</v>
      </c>
      <c r="P154" s="16" t="s">
        <v>73</v>
      </c>
      <c r="Q154" s="16" t="s">
        <v>75</v>
      </c>
      <c r="R154" s="327"/>
      <c r="S154" s="10" t="s">
        <v>76</v>
      </c>
      <c r="T154" s="327"/>
      <c r="U154" s="327"/>
      <c r="V154" s="30" t="s">
        <v>944</v>
      </c>
      <c r="W154" s="10" t="s">
        <v>80</v>
      </c>
      <c r="X154" s="226" t="s">
        <v>224</v>
      </c>
      <c r="Y154" s="271">
        <v>43901</v>
      </c>
      <c r="Z154" s="273" t="s">
        <v>188</v>
      </c>
    </row>
    <row r="155" spans="1:26" s="10" customFormat="1" ht="80" x14ac:dyDescent="0.2">
      <c r="A155" s="141">
        <f t="shared" si="10"/>
        <v>154</v>
      </c>
      <c r="B155" s="15">
        <v>43902</v>
      </c>
      <c r="C155" s="246" t="str">
        <f t="shared" si="8"/>
        <v>USBP</v>
      </c>
      <c r="D155" s="18" t="s">
        <v>18</v>
      </c>
      <c r="E155" s="16" t="s">
        <v>18</v>
      </c>
      <c r="F155" s="16" t="s">
        <v>85</v>
      </c>
      <c r="G155" s="16" t="s">
        <v>72</v>
      </c>
      <c r="H155" s="163" t="str">
        <f t="shared" si="9"/>
        <v>Pembroke Pines, FL</v>
      </c>
      <c r="I155" s="274">
        <v>1</v>
      </c>
      <c r="J155" s="16" t="s">
        <v>74</v>
      </c>
      <c r="L155" s="16" t="s">
        <v>74</v>
      </c>
      <c r="M155" s="16" t="s">
        <v>74</v>
      </c>
      <c r="N155" s="272"/>
      <c r="O155" s="10" t="s">
        <v>74</v>
      </c>
      <c r="P155" s="16" t="s">
        <v>73</v>
      </c>
      <c r="Q155" s="16" t="s">
        <v>75</v>
      </c>
      <c r="R155" s="327"/>
      <c r="S155" s="10" t="s">
        <v>76</v>
      </c>
      <c r="T155" s="327"/>
      <c r="U155" s="327"/>
      <c r="V155" s="30" t="s">
        <v>944</v>
      </c>
      <c r="W155" s="10" t="s">
        <v>80</v>
      </c>
      <c r="X155" s="226" t="s">
        <v>224</v>
      </c>
      <c r="Y155" s="271">
        <v>43901</v>
      </c>
      <c r="Z155" s="273" t="s">
        <v>188</v>
      </c>
    </row>
    <row r="156" spans="1:26" s="10" customFormat="1" ht="80" x14ac:dyDescent="0.2">
      <c r="A156" s="141">
        <f t="shared" si="10"/>
        <v>155</v>
      </c>
      <c r="B156" s="15">
        <v>43902</v>
      </c>
      <c r="C156" s="246" t="str">
        <f t="shared" si="8"/>
        <v>USBP</v>
      </c>
      <c r="D156" s="18" t="s">
        <v>18</v>
      </c>
      <c r="E156" s="16" t="s">
        <v>18</v>
      </c>
      <c r="F156" s="16" t="s">
        <v>85</v>
      </c>
      <c r="G156" s="16" t="s">
        <v>72</v>
      </c>
      <c r="H156" s="163" t="str">
        <f t="shared" si="9"/>
        <v>Pembroke Pines, FL</v>
      </c>
      <c r="I156" s="274">
        <v>1</v>
      </c>
      <c r="J156" s="16" t="s">
        <v>74</v>
      </c>
      <c r="L156" s="16" t="s">
        <v>74</v>
      </c>
      <c r="M156" s="16" t="s">
        <v>74</v>
      </c>
      <c r="N156" s="272"/>
      <c r="O156" s="10" t="s">
        <v>74</v>
      </c>
      <c r="P156" s="16" t="s">
        <v>73</v>
      </c>
      <c r="Q156" s="16" t="s">
        <v>75</v>
      </c>
      <c r="R156" s="327"/>
      <c r="S156" s="10" t="s">
        <v>76</v>
      </c>
      <c r="T156" s="327"/>
      <c r="U156" s="327"/>
      <c r="V156" s="30" t="s">
        <v>944</v>
      </c>
      <c r="W156" s="10" t="s">
        <v>80</v>
      </c>
      <c r="X156" s="226" t="s">
        <v>224</v>
      </c>
      <c r="Y156" s="271">
        <v>43901</v>
      </c>
      <c r="Z156" s="273" t="s">
        <v>188</v>
      </c>
    </row>
    <row r="157" spans="1:26" s="10" customFormat="1" ht="80" x14ac:dyDescent="0.2">
      <c r="A157" s="141">
        <f t="shared" si="10"/>
        <v>156</v>
      </c>
      <c r="B157" s="15">
        <v>43902</v>
      </c>
      <c r="C157" s="246" t="str">
        <f t="shared" si="8"/>
        <v>USBP</v>
      </c>
      <c r="D157" s="18" t="s">
        <v>18</v>
      </c>
      <c r="E157" s="16" t="s">
        <v>18</v>
      </c>
      <c r="F157" s="16" t="s">
        <v>85</v>
      </c>
      <c r="G157" s="16" t="s">
        <v>72</v>
      </c>
      <c r="H157" s="163" t="str">
        <f t="shared" si="9"/>
        <v>Pembroke Pines, FL</v>
      </c>
      <c r="I157" s="274">
        <v>1</v>
      </c>
      <c r="J157" s="16" t="s">
        <v>74</v>
      </c>
      <c r="L157" s="16" t="s">
        <v>74</v>
      </c>
      <c r="M157" s="16" t="s">
        <v>74</v>
      </c>
      <c r="N157" s="272"/>
      <c r="O157" s="10" t="s">
        <v>74</v>
      </c>
      <c r="P157" s="16" t="s">
        <v>73</v>
      </c>
      <c r="Q157" s="16" t="s">
        <v>75</v>
      </c>
      <c r="R157" s="327"/>
      <c r="S157" s="10" t="s">
        <v>76</v>
      </c>
      <c r="T157" s="327"/>
      <c r="U157" s="327"/>
      <c r="V157" s="30" t="s">
        <v>944</v>
      </c>
      <c r="W157" s="10" t="s">
        <v>80</v>
      </c>
      <c r="X157" s="226" t="s">
        <v>224</v>
      </c>
      <c r="Y157" s="271">
        <v>43901</v>
      </c>
      <c r="Z157" s="273" t="s">
        <v>188</v>
      </c>
    </row>
    <row r="158" spans="1:26" s="10" customFormat="1" ht="80" x14ac:dyDescent="0.2">
      <c r="A158" s="141">
        <f t="shared" si="10"/>
        <v>157</v>
      </c>
      <c r="B158" s="15">
        <v>43902</v>
      </c>
      <c r="C158" s="246" t="str">
        <f t="shared" si="8"/>
        <v>USBP</v>
      </c>
      <c r="D158" s="18" t="s">
        <v>18</v>
      </c>
      <c r="E158" s="16" t="s">
        <v>18</v>
      </c>
      <c r="F158" s="16" t="s">
        <v>85</v>
      </c>
      <c r="G158" s="16" t="s">
        <v>72</v>
      </c>
      <c r="H158" s="163" t="str">
        <f t="shared" si="9"/>
        <v>Pembroke Pines, FL</v>
      </c>
      <c r="I158" s="274">
        <v>1</v>
      </c>
      <c r="J158" s="16" t="s">
        <v>74</v>
      </c>
      <c r="L158" s="16" t="s">
        <v>74</v>
      </c>
      <c r="M158" s="16" t="s">
        <v>74</v>
      </c>
      <c r="N158" s="272"/>
      <c r="O158" s="10" t="s">
        <v>74</v>
      </c>
      <c r="P158" s="16" t="s">
        <v>73</v>
      </c>
      <c r="Q158" s="16" t="s">
        <v>75</v>
      </c>
      <c r="R158" s="327"/>
      <c r="S158" s="10" t="s">
        <v>76</v>
      </c>
      <c r="T158" s="327"/>
      <c r="U158" s="327"/>
      <c r="V158" s="30" t="s">
        <v>944</v>
      </c>
      <c r="W158" s="10" t="s">
        <v>80</v>
      </c>
      <c r="X158" s="226" t="s">
        <v>224</v>
      </c>
      <c r="Y158" s="271">
        <v>43901</v>
      </c>
      <c r="Z158" s="273" t="s">
        <v>188</v>
      </c>
    </row>
    <row r="159" spans="1:26" s="11" customFormat="1" ht="48" x14ac:dyDescent="0.2">
      <c r="A159" s="141">
        <f t="shared" si="10"/>
        <v>158</v>
      </c>
      <c r="B159" s="37">
        <v>43909</v>
      </c>
      <c r="C159" s="13" t="str">
        <f t="shared" si="8"/>
        <v>USBP</v>
      </c>
      <c r="D159" s="35" t="s">
        <v>18</v>
      </c>
      <c r="E159" s="35" t="s">
        <v>225</v>
      </c>
      <c r="F159" s="35"/>
      <c r="G159" s="2" t="s">
        <v>72</v>
      </c>
      <c r="H159" s="163" t="str">
        <f t="shared" si="9"/>
        <v>West Palm Beach, FL</v>
      </c>
      <c r="I159" s="252">
        <v>1</v>
      </c>
      <c r="J159" s="35" t="s">
        <v>74</v>
      </c>
      <c r="L159" s="35" t="s">
        <v>73</v>
      </c>
      <c r="M159" s="35" t="s">
        <v>74</v>
      </c>
      <c r="N159" s="11" t="s">
        <v>192</v>
      </c>
      <c r="O159" s="11" t="s">
        <v>74</v>
      </c>
      <c r="P159" s="11" t="s">
        <v>74</v>
      </c>
      <c r="Q159" s="2"/>
      <c r="R159" s="30"/>
      <c r="S159" s="43" t="s">
        <v>76</v>
      </c>
      <c r="T159" s="30"/>
      <c r="U159" s="30"/>
      <c r="V159" s="30" t="s">
        <v>944</v>
      </c>
      <c r="W159" s="11" t="s">
        <v>77</v>
      </c>
      <c r="X159" s="221" t="s">
        <v>226</v>
      </c>
      <c r="Y159" s="13">
        <v>43909</v>
      </c>
      <c r="Z159" s="160" t="s">
        <v>188</v>
      </c>
    </row>
    <row r="160" spans="1:26" s="11" customFormat="1" ht="48" x14ac:dyDescent="0.2">
      <c r="A160" s="141">
        <f t="shared" si="10"/>
        <v>159</v>
      </c>
      <c r="B160" s="37">
        <v>43909</v>
      </c>
      <c r="C160" s="13" t="str">
        <f t="shared" si="8"/>
        <v>USBP</v>
      </c>
      <c r="D160" s="35" t="s">
        <v>18</v>
      </c>
      <c r="E160" s="35" t="s">
        <v>225</v>
      </c>
      <c r="F160" s="35"/>
      <c r="G160" s="2" t="s">
        <v>72</v>
      </c>
      <c r="H160" s="163" t="str">
        <f t="shared" si="9"/>
        <v>West Palm Beach, FL</v>
      </c>
      <c r="I160" s="252">
        <v>1</v>
      </c>
      <c r="J160" s="35" t="s">
        <v>74</v>
      </c>
      <c r="L160" s="35" t="s">
        <v>73</v>
      </c>
      <c r="M160" s="35" t="s">
        <v>74</v>
      </c>
      <c r="N160" s="11" t="s">
        <v>192</v>
      </c>
      <c r="O160" s="11" t="s">
        <v>74</v>
      </c>
      <c r="P160" s="11" t="s">
        <v>74</v>
      </c>
      <c r="Q160" s="2"/>
      <c r="R160" s="30"/>
      <c r="S160" s="43" t="s">
        <v>76</v>
      </c>
      <c r="T160" s="30"/>
      <c r="U160" s="30"/>
      <c r="V160" s="30" t="s">
        <v>944</v>
      </c>
      <c r="W160" s="11" t="s">
        <v>77</v>
      </c>
      <c r="X160" s="221" t="s">
        <v>226</v>
      </c>
      <c r="Y160" s="13">
        <v>43909</v>
      </c>
      <c r="Z160" s="160" t="s">
        <v>188</v>
      </c>
    </row>
    <row r="161" spans="1:26" s="11" customFormat="1" ht="16" x14ac:dyDescent="0.2">
      <c r="A161" s="141">
        <f t="shared" si="10"/>
        <v>160</v>
      </c>
      <c r="B161" s="56">
        <v>43893</v>
      </c>
      <c r="C161" s="13" t="str">
        <f t="shared" si="8"/>
        <v>USBP</v>
      </c>
      <c r="D161" s="44" t="s">
        <v>20</v>
      </c>
      <c r="E161" s="44" t="s">
        <v>20</v>
      </c>
      <c r="F161" s="44" t="s">
        <v>227</v>
      </c>
      <c r="G161" s="44" t="s">
        <v>72</v>
      </c>
      <c r="H161" s="163" t="str">
        <f t="shared" si="9"/>
        <v>Edinburg, TX</v>
      </c>
      <c r="I161" s="251">
        <v>1</v>
      </c>
      <c r="J161" s="44" t="s">
        <v>74</v>
      </c>
      <c r="L161" s="44" t="s">
        <v>74</v>
      </c>
      <c r="M161" s="44" t="s">
        <v>74</v>
      </c>
      <c r="N161" s="44"/>
      <c r="O161" s="11" t="s">
        <v>74</v>
      </c>
      <c r="P161" s="44" t="s">
        <v>74</v>
      </c>
      <c r="Q161" s="44"/>
      <c r="R161" s="30"/>
      <c r="S161" s="43" t="s">
        <v>76</v>
      </c>
      <c r="T161" s="30"/>
      <c r="U161" s="30"/>
      <c r="V161" s="30" t="s">
        <v>944</v>
      </c>
      <c r="W161" s="43" t="s">
        <v>77</v>
      </c>
      <c r="X161" s="219" t="s">
        <v>228</v>
      </c>
      <c r="Y161" s="56">
        <v>43884</v>
      </c>
      <c r="Z161" s="57" t="s">
        <v>188</v>
      </c>
    </row>
    <row r="162" spans="1:26" s="11" customFormat="1" ht="16" x14ac:dyDescent="0.2">
      <c r="A162" s="141">
        <f t="shared" si="10"/>
        <v>161</v>
      </c>
      <c r="B162" s="56">
        <v>43901</v>
      </c>
      <c r="C162" s="13" t="str">
        <f t="shared" si="8"/>
        <v>USBP</v>
      </c>
      <c r="D162" s="44" t="s">
        <v>20</v>
      </c>
      <c r="E162" s="44" t="s">
        <v>229</v>
      </c>
      <c r="F162" s="44"/>
      <c r="G162" s="44" t="s">
        <v>72</v>
      </c>
      <c r="H162" s="163" t="str">
        <f t="shared" si="9"/>
        <v>Kingsville, TX</v>
      </c>
      <c r="I162" s="251">
        <v>1</v>
      </c>
      <c r="J162" s="44" t="s">
        <v>74</v>
      </c>
      <c r="L162" s="44" t="s">
        <v>74</v>
      </c>
      <c r="M162" s="44" t="s">
        <v>74</v>
      </c>
      <c r="N162" s="44" t="s">
        <v>230</v>
      </c>
      <c r="O162" s="11" t="s">
        <v>74</v>
      </c>
      <c r="P162" s="44" t="s">
        <v>74</v>
      </c>
      <c r="Q162" s="44"/>
      <c r="R162" s="30"/>
      <c r="S162" s="43" t="s">
        <v>76</v>
      </c>
      <c r="T162" s="30"/>
      <c r="U162" s="30"/>
      <c r="V162" s="30" t="s">
        <v>944</v>
      </c>
      <c r="W162" s="43" t="s">
        <v>77</v>
      </c>
      <c r="X162" s="219" t="s">
        <v>231</v>
      </c>
      <c r="Y162" s="56">
        <v>43894</v>
      </c>
      <c r="Z162" s="57" t="s">
        <v>188</v>
      </c>
    </row>
    <row r="163" spans="1:26" s="11" customFormat="1" ht="48" x14ac:dyDescent="0.2">
      <c r="A163" s="141">
        <f t="shared" si="10"/>
        <v>162</v>
      </c>
      <c r="B163" s="13">
        <v>43908</v>
      </c>
      <c r="C163" s="13" t="str">
        <f t="shared" si="8"/>
        <v>USBP</v>
      </c>
      <c r="D163" s="11" t="s">
        <v>20</v>
      </c>
      <c r="E163" s="11" t="s">
        <v>232</v>
      </c>
      <c r="G163" s="2" t="s">
        <v>72</v>
      </c>
      <c r="H163" s="163" t="str">
        <f t="shared" si="9"/>
        <v>Weslaco, TX</v>
      </c>
      <c r="I163" s="129">
        <v>1</v>
      </c>
      <c r="J163" s="11" t="s">
        <v>74</v>
      </c>
      <c r="L163" s="11" t="s">
        <v>73</v>
      </c>
      <c r="M163" s="11" t="s">
        <v>74</v>
      </c>
      <c r="N163" s="11" t="s">
        <v>210</v>
      </c>
      <c r="O163" s="11" t="s">
        <v>74</v>
      </c>
      <c r="P163" s="11" t="s">
        <v>74</v>
      </c>
      <c r="Q163" s="2"/>
      <c r="R163" s="30"/>
      <c r="S163" s="43" t="s">
        <v>76</v>
      </c>
      <c r="T163" s="30"/>
      <c r="U163" s="30"/>
      <c r="V163" s="30" t="s">
        <v>944</v>
      </c>
      <c r="W163" s="11" t="s">
        <v>77</v>
      </c>
      <c r="X163" s="219" t="s">
        <v>233</v>
      </c>
      <c r="Y163" s="11" t="s">
        <v>234</v>
      </c>
      <c r="Z163" s="12" t="s">
        <v>188</v>
      </c>
    </row>
    <row r="164" spans="1:26" s="11" customFormat="1" ht="80" x14ac:dyDescent="0.2">
      <c r="A164" s="141">
        <f t="shared" si="10"/>
        <v>163</v>
      </c>
      <c r="B164" s="37">
        <v>43904</v>
      </c>
      <c r="C164" s="13" t="str">
        <f t="shared" si="8"/>
        <v>USBP</v>
      </c>
      <c r="D164" s="35" t="s">
        <v>20</v>
      </c>
      <c r="E164" s="35" t="s">
        <v>232</v>
      </c>
      <c r="F164" s="35"/>
      <c r="G164" s="37" t="s">
        <v>72</v>
      </c>
      <c r="H164" s="163" t="str">
        <f t="shared" si="9"/>
        <v>Weslaco, TX</v>
      </c>
      <c r="I164" s="252">
        <v>1</v>
      </c>
      <c r="J164" s="14" t="s">
        <v>74</v>
      </c>
      <c r="L164" s="14" t="s">
        <v>73</v>
      </c>
      <c r="M164" s="14" t="s">
        <v>74</v>
      </c>
      <c r="N164" s="14" t="s">
        <v>235</v>
      </c>
      <c r="O164" s="11" t="s">
        <v>74</v>
      </c>
      <c r="P164" s="14" t="s">
        <v>74</v>
      </c>
      <c r="Q164" s="2"/>
      <c r="R164" s="30"/>
      <c r="S164" s="43" t="s">
        <v>76</v>
      </c>
      <c r="T164" s="30"/>
      <c r="U164" s="30"/>
      <c r="V164" s="30" t="s">
        <v>944</v>
      </c>
      <c r="W164" s="11" t="s">
        <v>77</v>
      </c>
      <c r="X164" s="222" t="s">
        <v>236</v>
      </c>
      <c r="Y164" s="37">
        <v>43900</v>
      </c>
      <c r="Z164" s="24" t="s">
        <v>188</v>
      </c>
    </row>
    <row r="165" spans="1:26" s="11" customFormat="1" ht="95.25" customHeight="1" x14ac:dyDescent="0.2">
      <c r="A165" s="141">
        <f t="shared" si="10"/>
        <v>164</v>
      </c>
      <c r="B165" s="37">
        <v>43906</v>
      </c>
      <c r="C165" s="13" t="str">
        <f t="shared" si="8"/>
        <v>USBP</v>
      </c>
      <c r="D165" s="35" t="s">
        <v>20</v>
      </c>
      <c r="E165" s="35" t="s">
        <v>232</v>
      </c>
      <c r="F165" s="35"/>
      <c r="G165" s="2" t="s">
        <v>72</v>
      </c>
      <c r="H165" s="163" t="str">
        <f t="shared" si="9"/>
        <v>Weslaco, TX</v>
      </c>
      <c r="I165" s="252">
        <v>1</v>
      </c>
      <c r="J165" s="35" t="s">
        <v>74</v>
      </c>
      <c r="L165" s="35" t="s">
        <v>73</v>
      </c>
      <c r="M165" s="35" t="s">
        <v>74</v>
      </c>
      <c r="N165" s="11" t="s">
        <v>237</v>
      </c>
      <c r="O165" s="11" t="s">
        <v>73</v>
      </c>
      <c r="P165" s="11" t="s">
        <v>73</v>
      </c>
      <c r="Q165" s="2" t="s">
        <v>75</v>
      </c>
      <c r="R165" s="30"/>
      <c r="S165" s="43" t="s">
        <v>76</v>
      </c>
      <c r="T165" s="30"/>
      <c r="U165" s="30"/>
      <c r="V165" s="30" t="s">
        <v>944</v>
      </c>
      <c r="W165" s="11" t="s">
        <v>96</v>
      </c>
      <c r="X165" s="222" t="s">
        <v>238</v>
      </c>
      <c r="Y165" s="13">
        <v>43905</v>
      </c>
      <c r="Z165" s="12" t="s">
        <v>188</v>
      </c>
    </row>
    <row r="166" spans="1:26" s="11" customFormat="1" ht="48" x14ac:dyDescent="0.2">
      <c r="A166" s="141">
        <f t="shared" si="10"/>
        <v>165</v>
      </c>
      <c r="B166" s="13">
        <v>43911</v>
      </c>
      <c r="C166" s="13" t="str">
        <f t="shared" si="8"/>
        <v>USBP</v>
      </c>
      <c r="D166" s="11" t="s">
        <v>20</v>
      </c>
      <c r="E166" s="11" t="s">
        <v>239</v>
      </c>
      <c r="G166" s="2" t="s">
        <v>72</v>
      </c>
      <c r="H166" s="163" t="str">
        <f t="shared" si="9"/>
        <v>Harlingen, TX</v>
      </c>
      <c r="I166" s="129">
        <v>1</v>
      </c>
      <c r="J166" s="11" t="s">
        <v>73</v>
      </c>
      <c r="L166" s="11" t="s">
        <v>73</v>
      </c>
      <c r="M166" s="35" t="s">
        <v>74</v>
      </c>
      <c r="N166" s="11" t="s">
        <v>240</v>
      </c>
      <c r="O166" s="11" t="s">
        <v>74</v>
      </c>
      <c r="P166" s="11" t="s">
        <v>74</v>
      </c>
      <c r="Q166" s="2"/>
      <c r="R166" s="30"/>
      <c r="S166" s="43" t="s">
        <v>76</v>
      </c>
      <c r="T166" s="30"/>
      <c r="U166" s="30"/>
      <c r="V166" s="30" t="s">
        <v>944</v>
      </c>
      <c r="W166" s="11" t="s">
        <v>77</v>
      </c>
      <c r="X166" s="219" t="s">
        <v>241</v>
      </c>
      <c r="Y166" s="137">
        <v>43909</v>
      </c>
      <c r="Z166" s="138" t="s">
        <v>188</v>
      </c>
    </row>
    <row r="167" spans="1:26" s="11" customFormat="1" ht="48" x14ac:dyDescent="0.2">
      <c r="A167" s="141">
        <f t="shared" si="10"/>
        <v>166</v>
      </c>
      <c r="B167" s="13">
        <v>43910</v>
      </c>
      <c r="C167" s="13" t="str">
        <f t="shared" si="8"/>
        <v>USBP</v>
      </c>
      <c r="D167" s="11" t="s">
        <v>20</v>
      </c>
      <c r="E167" s="11" t="s">
        <v>242</v>
      </c>
      <c r="G167" s="2" t="s">
        <v>72</v>
      </c>
      <c r="H167" s="163" t="str">
        <f t="shared" si="9"/>
        <v>Olmito, TX</v>
      </c>
      <c r="I167" s="129">
        <v>1</v>
      </c>
      <c r="J167" s="11" t="s">
        <v>73</v>
      </c>
      <c r="L167" s="11" t="s">
        <v>73</v>
      </c>
      <c r="M167" s="35" t="s">
        <v>74</v>
      </c>
      <c r="N167" s="11" t="s">
        <v>243</v>
      </c>
      <c r="O167" s="11" t="s">
        <v>74</v>
      </c>
      <c r="P167" s="11" t="s">
        <v>74</v>
      </c>
      <c r="Q167" s="2"/>
      <c r="R167" s="30"/>
      <c r="S167" s="43" t="s">
        <v>76</v>
      </c>
      <c r="T167" s="30"/>
      <c r="U167" s="30"/>
      <c r="V167" s="30" t="s">
        <v>944</v>
      </c>
      <c r="W167" s="11" t="s">
        <v>96</v>
      </c>
      <c r="X167" s="219" t="s">
        <v>244</v>
      </c>
      <c r="Y167" s="137">
        <v>43907</v>
      </c>
      <c r="Z167" s="138" t="s">
        <v>188</v>
      </c>
    </row>
    <row r="168" spans="1:26" s="11" customFormat="1" ht="64" x14ac:dyDescent="0.2">
      <c r="A168" s="141">
        <f t="shared" si="10"/>
        <v>167</v>
      </c>
      <c r="B168" s="46">
        <v>43906</v>
      </c>
      <c r="C168" s="13" t="str">
        <f t="shared" si="8"/>
        <v>USBP</v>
      </c>
      <c r="D168" s="45" t="s">
        <v>33</v>
      </c>
      <c r="E168" s="45" t="s">
        <v>245</v>
      </c>
      <c r="F168" s="45"/>
      <c r="G168" s="44" t="s">
        <v>89</v>
      </c>
      <c r="H168" s="163" t="str">
        <f t="shared" si="9"/>
        <v>El Cajon, CA</v>
      </c>
      <c r="I168" s="249">
        <v>1</v>
      </c>
      <c r="J168" s="45" t="s">
        <v>74</v>
      </c>
      <c r="L168" s="45" t="s">
        <v>74</v>
      </c>
      <c r="M168" s="45" t="s">
        <v>74</v>
      </c>
      <c r="N168" s="43" t="s">
        <v>237</v>
      </c>
      <c r="O168" s="11" t="s">
        <v>74</v>
      </c>
      <c r="P168" s="43" t="s">
        <v>74</v>
      </c>
      <c r="Q168" s="44"/>
      <c r="R168" s="30"/>
      <c r="S168" s="43" t="s">
        <v>76</v>
      </c>
      <c r="T168" s="30"/>
      <c r="U168" s="30"/>
      <c r="V168" s="30" t="s">
        <v>944</v>
      </c>
      <c r="W168" s="43" t="s">
        <v>77</v>
      </c>
      <c r="X168" s="215" t="s">
        <v>246</v>
      </c>
      <c r="Y168" s="47" t="s">
        <v>199</v>
      </c>
      <c r="Z168" s="48" t="s">
        <v>188</v>
      </c>
    </row>
    <row r="169" spans="1:26" s="43" customFormat="1" ht="48" x14ac:dyDescent="0.2">
      <c r="A169" s="141">
        <f t="shared" si="10"/>
        <v>168</v>
      </c>
      <c r="B169" s="56">
        <v>43903</v>
      </c>
      <c r="C169" s="13" t="str">
        <f t="shared" si="8"/>
        <v>USBP</v>
      </c>
      <c r="D169" s="44" t="s">
        <v>33</v>
      </c>
      <c r="E169" s="44" t="s">
        <v>33</v>
      </c>
      <c r="F169" s="44"/>
      <c r="G169" s="44" t="s">
        <v>89</v>
      </c>
      <c r="H169" s="163" t="str">
        <f t="shared" si="9"/>
        <v>Chula Vista, CA</v>
      </c>
      <c r="I169" s="251">
        <v>1</v>
      </c>
      <c r="J169" s="44" t="s">
        <v>73</v>
      </c>
      <c r="K169" s="11"/>
      <c r="L169" s="44" t="s">
        <v>73</v>
      </c>
      <c r="M169" s="44" t="s">
        <v>74</v>
      </c>
      <c r="N169" s="44" t="s">
        <v>247</v>
      </c>
      <c r="O169" s="11" t="s">
        <v>74</v>
      </c>
      <c r="P169" s="44" t="s">
        <v>74</v>
      </c>
      <c r="Q169" s="44"/>
      <c r="R169" s="30"/>
      <c r="S169" s="43" t="s">
        <v>76</v>
      </c>
      <c r="T169" s="30"/>
      <c r="U169" s="30"/>
      <c r="V169" s="30" t="s">
        <v>944</v>
      </c>
      <c r="W169" s="43" t="s">
        <v>96</v>
      </c>
      <c r="X169" s="219" t="s">
        <v>248</v>
      </c>
      <c r="Y169" s="56">
        <v>43898</v>
      </c>
      <c r="Z169" s="57" t="s">
        <v>188</v>
      </c>
    </row>
    <row r="170" spans="1:26" s="11" customFormat="1" ht="32" x14ac:dyDescent="0.2">
      <c r="A170" s="141">
        <f t="shared" si="10"/>
        <v>169</v>
      </c>
      <c r="B170" s="46">
        <v>43906</v>
      </c>
      <c r="C170" s="13" t="str">
        <f t="shared" si="8"/>
        <v>USBP</v>
      </c>
      <c r="D170" s="45" t="s">
        <v>33</v>
      </c>
      <c r="E170" s="45" t="s">
        <v>249</v>
      </c>
      <c r="F170" s="45"/>
      <c r="G170" s="44" t="s">
        <v>89</v>
      </c>
      <c r="H170" s="163" t="str">
        <f t="shared" si="9"/>
        <v>Murietta, CA</v>
      </c>
      <c r="I170" s="249">
        <v>1</v>
      </c>
      <c r="J170" s="45" t="s">
        <v>73</v>
      </c>
      <c r="L170" s="45" t="s">
        <v>73</v>
      </c>
      <c r="M170" s="45" t="s">
        <v>74</v>
      </c>
      <c r="N170" s="43" t="s">
        <v>237</v>
      </c>
      <c r="O170" s="11" t="s">
        <v>73</v>
      </c>
      <c r="P170" s="43" t="s">
        <v>74</v>
      </c>
      <c r="Q170" s="44"/>
      <c r="R170" s="30"/>
      <c r="S170" s="43" t="s">
        <v>76</v>
      </c>
      <c r="T170" s="30"/>
      <c r="U170" s="30"/>
      <c r="V170" s="30" t="s">
        <v>944</v>
      </c>
      <c r="W170" s="43" t="s">
        <v>77</v>
      </c>
      <c r="X170" s="215" t="s">
        <v>250</v>
      </c>
      <c r="Y170" s="47" t="s">
        <v>199</v>
      </c>
      <c r="Z170" s="48" t="s">
        <v>188</v>
      </c>
    </row>
    <row r="171" spans="1:26" s="11" customFormat="1" ht="138.75" customHeight="1" x14ac:dyDescent="0.2">
      <c r="A171" s="141">
        <f t="shared" si="10"/>
        <v>170</v>
      </c>
      <c r="B171" s="1">
        <v>43903</v>
      </c>
      <c r="C171" s="13" t="str">
        <f t="shared" si="8"/>
        <v>USBP</v>
      </c>
      <c r="D171" s="2" t="s">
        <v>33</v>
      </c>
      <c r="E171" s="2" t="s">
        <v>251</v>
      </c>
      <c r="F171" s="2"/>
      <c r="G171" s="2" t="s">
        <v>89</v>
      </c>
      <c r="H171" s="163" t="str">
        <f t="shared" si="9"/>
        <v>Boulevard, CA</v>
      </c>
      <c r="I171" s="254">
        <v>1</v>
      </c>
      <c r="J171" s="2" t="s">
        <v>73</v>
      </c>
      <c r="L171" s="2" t="s">
        <v>73</v>
      </c>
      <c r="M171" s="2" t="s">
        <v>74</v>
      </c>
      <c r="N171" s="2" t="s">
        <v>252</v>
      </c>
      <c r="O171" s="11" t="s">
        <v>74</v>
      </c>
      <c r="P171" s="16" t="s">
        <v>73</v>
      </c>
      <c r="Q171" s="2" t="s">
        <v>75</v>
      </c>
      <c r="R171" s="30"/>
      <c r="S171" s="43" t="s">
        <v>76</v>
      </c>
      <c r="T171" s="30"/>
      <c r="U171" s="30"/>
      <c r="V171" s="30" t="s">
        <v>944</v>
      </c>
      <c r="W171" s="11" t="s">
        <v>77</v>
      </c>
      <c r="X171" s="218" t="s">
        <v>253</v>
      </c>
      <c r="Y171" s="15">
        <v>43903</v>
      </c>
      <c r="Z171" s="18" t="s">
        <v>188</v>
      </c>
    </row>
    <row r="172" spans="1:26" s="11" customFormat="1" ht="112" x14ac:dyDescent="0.2">
      <c r="A172" s="141">
        <f t="shared" si="10"/>
        <v>171</v>
      </c>
      <c r="B172" s="46">
        <v>43905</v>
      </c>
      <c r="C172" s="13" t="str">
        <f t="shared" si="8"/>
        <v>USBP</v>
      </c>
      <c r="D172" s="45" t="s">
        <v>33</v>
      </c>
      <c r="E172" s="45" t="s">
        <v>245</v>
      </c>
      <c r="F172" s="45"/>
      <c r="G172" s="44" t="s">
        <v>89</v>
      </c>
      <c r="H172" s="163" t="str">
        <f t="shared" si="9"/>
        <v>El Cajon, CA</v>
      </c>
      <c r="I172" s="249">
        <v>1</v>
      </c>
      <c r="J172" s="45" t="s">
        <v>74</v>
      </c>
      <c r="L172" s="45" t="s">
        <v>73</v>
      </c>
      <c r="M172" s="45" t="s">
        <v>74</v>
      </c>
      <c r="N172" s="43" t="s">
        <v>207</v>
      </c>
      <c r="O172" s="11" t="s">
        <v>73</v>
      </c>
      <c r="P172" s="43" t="s">
        <v>73</v>
      </c>
      <c r="Q172" s="44" t="s">
        <v>75</v>
      </c>
      <c r="R172" s="30"/>
      <c r="S172" s="43" t="s">
        <v>76</v>
      </c>
      <c r="T172" s="30"/>
      <c r="U172" s="30"/>
      <c r="V172" s="30" t="s">
        <v>944</v>
      </c>
      <c r="W172" s="43" t="s">
        <v>77</v>
      </c>
      <c r="X172" s="223" t="s">
        <v>254</v>
      </c>
      <c r="Y172" s="47" t="s">
        <v>199</v>
      </c>
      <c r="Z172" s="48" t="s">
        <v>188</v>
      </c>
    </row>
    <row r="173" spans="1:26" s="328" customFormat="1" ht="32" x14ac:dyDescent="0.2">
      <c r="A173" s="141">
        <f t="shared" si="10"/>
        <v>172</v>
      </c>
      <c r="B173" s="13">
        <v>43910</v>
      </c>
      <c r="C173" s="13" t="str">
        <f t="shared" si="8"/>
        <v>USBP</v>
      </c>
      <c r="D173" s="11" t="s">
        <v>33</v>
      </c>
      <c r="E173" s="11" t="s">
        <v>245</v>
      </c>
      <c r="F173" s="11"/>
      <c r="G173" s="2" t="s">
        <v>89</v>
      </c>
      <c r="H173" s="163" t="str">
        <f t="shared" si="9"/>
        <v>El Cajon, CA</v>
      </c>
      <c r="I173" s="129">
        <v>1</v>
      </c>
      <c r="J173" s="11" t="s">
        <v>73</v>
      </c>
      <c r="K173" s="11"/>
      <c r="L173" s="11" t="s">
        <v>73</v>
      </c>
      <c r="M173" s="11" t="s">
        <v>74</v>
      </c>
      <c r="N173" s="11"/>
      <c r="O173" s="11" t="s">
        <v>74</v>
      </c>
      <c r="P173" s="11" t="s">
        <v>74</v>
      </c>
      <c r="Q173" s="2"/>
      <c r="R173" s="30"/>
      <c r="S173" s="43" t="s">
        <v>76</v>
      </c>
      <c r="T173" s="30"/>
      <c r="U173" s="30"/>
      <c r="V173" s="30" t="s">
        <v>944</v>
      </c>
      <c r="W173" s="11" t="s">
        <v>77</v>
      </c>
      <c r="X173" s="219" t="s">
        <v>255</v>
      </c>
      <c r="Y173" s="137">
        <v>43910</v>
      </c>
      <c r="Z173" s="138"/>
    </row>
    <row r="174" spans="1:26" s="11" customFormat="1" ht="112" x14ac:dyDescent="0.2">
      <c r="A174" s="141">
        <f t="shared" si="10"/>
        <v>173</v>
      </c>
      <c r="B174" s="1">
        <v>43902</v>
      </c>
      <c r="C174" s="13" t="str">
        <f t="shared" si="8"/>
        <v>USBP</v>
      </c>
      <c r="D174" s="2" t="s">
        <v>33</v>
      </c>
      <c r="E174" s="2" t="s">
        <v>245</v>
      </c>
      <c r="F174" s="2"/>
      <c r="G174" s="2" t="s">
        <v>89</v>
      </c>
      <c r="H174" s="163" t="str">
        <f t="shared" si="9"/>
        <v>El Cajon, CA</v>
      </c>
      <c r="I174" s="254">
        <v>1</v>
      </c>
      <c r="J174" s="2" t="s">
        <v>73</v>
      </c>
      <c r="L174" s="2" t="s">
        <v>73</v>
      </c>
      <c r="M174" s="2" t="s">
        <v>74</v>
      </c>
      <c r="N174" s="2" t="s">
        <v>256</v>
      </c>
      <c r="O174" s="11" t="s">
        <v>74</v>
      </c>
      <c r="P174" s="16" t="s">
        <v>74</v>
      </c>
      <c r="Q174" s="2"/>
      <c r="R174" s="30"/>
      <c r="S174" s="43" t="s">
        <v>76</v>
      </c>
      <c r="T174" s="30"/>
      <c r="U174" s="30"/>
      <c r="V174" s="30" t="s">
        <v>944</v>
      </c>
      <c r="W174" s="11" t="s">
        <v>77</v>
      </c>
      <c r="X174" s="225" t="s">
        <v>257</v>
      </c>
      <c r="Y174" s="15">
        <v>43901</v>
      </c>
      <c r="Z174" s="18" t="s">
        <v>188</v>
      </c>
    </row>
    <row r="175" spans="1:26" s="11" customFormat="1" ht="32" x14ac:dyDescent="0.2">
      <c r="A175" s="141">
        <f t="shared" si="10"/>
        <v>174</v>
      </c>
      <c r="B175" s="37">
        <v>43906</v>
      </c>
      <c r="C175" s="13" t="str">
        <f t="shared" si="8"/>
        <v>USBP</v>
      </c>
      <c r="D175" s="38" t="s">
        <v>33</v>
      </c>
      <c r="E175" s="38" t="s">
        <v>249</v>
      </c>
      <c r="F175" s="38"/>
      <c r="G175" s="2" t="s">
        <v>89</v>
      </c>
      <c r="H175" s="163" t="str">
        <f t="shared" si="9"/>
        <v>Murietta, CA</v>
      </c>
      <c r="I175" s="252">
        <v>1</v>
      </c>
      <c r="J175" s="35" t="s">
        <v>73</v>
      </c>
      <c r="L175" s="35" t="s">
        <v>73</v>
      </c>
      <c r="M175" s="35" t="s">
        <v>74</v>
      </c>
      <c r="N175" s="11" t="s">
        <v>258</v>
      </c>
      <c r="O175" s="11" t="s">
        <v>73</v>
      </c>
      <c r="P175" s="11" t="s">
        <v>73</v>
      </c>
      <c r="Q175" s="2" t="s">
        <v>75</v>
      </c>
      <c r="R175" s="30"/>
      <c r="S175" s="43" t="s">
        <v>76</v>
      </c>
      <c r="T175" s="30"/>
      <c r="U175" s="30"/>
      <c r="V175" s="30" t="s">
        <v>944</v>
      </c>
      <c r="W175" s="11" t="s">
        <v>96</v>
      </c>
      <c r="X175" s="225" t="s">
        <v>259</v>
      </c>
      <c r="Y175" s="13" t="s">
        <v>199</v>
      </c>
      <c r="Z175" s="12" t="s">
        <v>188</v>
      </c>
    </row>
    <row r="176" spans="1:26" s="11" customFormat="1" ht="32" x14ac:dyDescent="0.2">
      <c r="A176" s="141">
        <f t="shared" si="10"/>
        <v>175</v>
      </c>
      <c r="B176" s="13">
        <v>43909</v>
      </c>
      <c r="C176" s="13" t="str">
        <f t="shared" si="8"/>
        <v>USBP</v>
      </c>
      <c r="D176" s="11" t="s">
        <v>33</v>
      </c>
      <c r="E176" s="11" t="s">
        <v>145</v>
      </c>
      <c r="G176" s="2" t="s">
        <v>89</v>
      </c>
      <c r="H176" s="163" t="str">
        <f t="shared" si="9"/>
        <v>San Diego, CA</v>
      </c>
      <c r="I176" s="129">
        <v>1</v>
      </c>
      <c r="J176" s="11" t="s">
        <v>74</v>
      </c>
      <c r="L176" s="11" t="s">
        <v>73</v>
      </c>
      <c r="M176" s="11" t="s">
        <v>74</v>
      </c>
      <c r="N176" s="11" t="s">
        <v>192</v>
      </c>
      <c r="O176" s="11" t="s">
        <v>74</v>
      </c>
      <c r="P176" s="11" t="s">
        <v>74</v>
      </c>
      <c r="Q176" s="2"/>
      <c r="R176" s="30"/>
      <c r="S176" s="43" t="s">
        <v>76</v>
      </c>
      <c r="T176" s="30"/>
      <c r="U176" s="30"/>
      <c r="V176" s="30" t="s">
        <v>944</v>
      </c>
      <c r="W176" s="11" t="s">
        <v>77</v>
      </c>
      <c r="X176" s="216" t="s">
        <v>260</v>
      </c>
      <c r="Y176" s="137">
        <v>43906</v>
      </c>
      <c r="Z176" s="138" t="s">
        <v>188</v>
      </c>
    </row>
    <row r="177" spans="1:26" s="11" customFormat="1" ht="32" x14ac:dyDescent="0.2">
      <c r="A177" s="141">
        <f t="shared" si="10"/>
        <v>176</v>
      </c>
      <c r="B177" s="13">
        <v>43911</v>
      </c>
      <c r="C177" s="13" t="str">
        <f t="shared" si="8"/>
        <v>USBP</v>
      </c>
      <c r="D177" s="11" t="s">
        <v>33</v>
      </c>
      <c r="E177" s="11" t="s">
        <v>245</v>
      </c>
      <c r="G177" s="2" t="s">
        <v>89</v>
      </c>
      <c r="H177" s="163" t="str">
        <f t="shared" si="9"/>
        <v>El Cajon, CA</v>
      </c>
      <c r="I177" s="129">
        <v>1</v>
      </c>
      <c r="J177" s="11" t="s">
        <v>73</v>
      </c>
      <c r="L177" s="11" t="s">
        <v>73</v>
      </c>
      <c r="M177" s="11" t="s">
        <v>74</v>
      </c>
      <c r="N177" s="11" t="s">
        <v>240</v>
      </c>
      <c r="O177" s="11" t="s">
        <v>74</v>
      </c>
      <c r="P177" s="11" t="s">
        <v>74</v>
      </c>
      <c r="Q177" s="2"/>
      <c r="R177" s="30"/>
      <c r="S177" s="43" t="s">
        <v>76</v>
      </c>
      <c r="T177" s="30"/>
      <c r="U177" s="30"/>
      <c r="V177" s="30" t="s">
        <v>944</v>
      </c>
      <c r="W177" s="11" t="s">
        <v>77</v>
      </c>
      <c r="X177" s="216" t="s">
        <v>261</v>
      </c>
      <c r="Y177" s="161">
        <v>43911</v>
      </c>
      <c r="Z177" s="159" t="s">
        <v>188</v>
      </c>
    </row>
    <row r="178" spans="1:26" s="11" customFormat="1" ht="64" x14ac:dyDescent="0.2">
      <c r="A178" s="141">
        <f t="shared" si="10"/>
        <v>177</v>
      </c>
      <c r="B178" s="13">
        <v>43911</v>
      </c>
      <c r="C178" s="13" t="str">
        <f t="shared" si="8"/>
        <v>USBP</v>
      </c>
      <c r="D178" s="11" t="s">
        <v>33</v>
      </c>
      <c r="E178" s="11" t="s">
        <v>145</v>
      </c>
      <c r="G178" s="2" t="s">
        <v>89</v>
      </c>
      <c r="H178" s="163" t="str">
        <f t="shared" si="9"/>
        <v>San Diego, CA</v>
      </c>
      <c r="I178" s="129">
        <v>1</v>
      </c>
      <c r="J178" s="11" t="s">
        <v>73</v>
      </c>
      <c r="L178" s="11" t="s">
        <v>73</v>
      </c>
      <c r="M178" s="11" t="s">
        <v>74</v>
      </c>
      <c r="N178" s="11" t="s">
        <v>240</v>
      </c>
      <c r="O178" s="11" t="s">
        <v>74</v>
      </c>
      <c r="P178" s="11" t="s">
        <v>74</v>
      </c>
      <c r="Q178" s="2"/>
      <c r="R178" s="30"/>
      <c r="S178" s="43" t="s">
        <v>76</v>
      </c>
      <c r="T178" s="30"/>
      <c r="U178" s="30"/>
      <c r="V178" s="30" t="s">
        <v>944</v>
      </c>
      <c r="W178" s="11" t="s">
        <v>77</v>
      </c>
      <c r="X178" s="216" t="s">
        <v>262</v>
      </c>
      <c r="Y178" s="156">
        <v>43911</v>
      </c>
      <c r="Z178" s="159" t="s">
        <v>188</v>
      </c>
    </row>
    <row r="179" spans="1:26" s="11" customFormat="1" ht="32" x14ac:dyDescent="0.2">
      <c r="A179" s="141">
        <f t="shared" si="10"/>
        <v>178</v>
      </c>
      <c r="B179" s="13">
        <v>43911</v>
      </c>
      <c r="C179" s="13" t="str">
        <f t="shared" si="8"/>
        <v>USBP</v>
      </c>
      <c r="D179" s="11" t="s">
        <v>33</v>
      </c>
      <c r="E179" s="11" t="s">
        <v>263</v>
      </c>
      <c r="G179" s="2" t="s">
        <v>89</v>
      </c>
      <c r="H179" s="163" t="str">
        <f t="shared" si="9"/>
        <v>Pine Valley, CA</v>
      </c>
      <c r="I179" s="129">
        <v>1</v>
      </c>
      <c r="J179" s="11" t="s">
        <v>74</v>
      </c>
      <c r="L179" s="11" t="s">
        <v>73</v>
      </c>
      <c r="M179" s="11" t="s">
        <v>74</v>
      </c>
      <c r="N179" s="11" t="s">
        <v>240</v>
      </c>
      <c r="O179" s="11" t="s">
        <v>74</v>
      </c>
      <c r="P179" s="11" t="s">
        <v>74</v>
      </c>
      <c r="Q179" s="2"/>
      <c r="R179" s="30"/>
      <c r="S179" s="43" t="s">
        <v>76</v>
      </c>
      <c r="T179" s="30"/>
      <c r="U179" s="30"/>
      <c r="V179" s="30" t="s">
        <v>944</v>
      </c>
      <c r="W179" s="11" t="s">
        <v>77</v>
      </c>
      <c r="X179" s="226" t="s">
        <v>264</v>
      </c>
      <c r="Y179" s="156">
        <v>43911</v>
      </c>
      <c r="Z179" s="159" t="s">
        <v>188</v>
      </c>
    </row>
    <row r="180" spans="1:26" s="11" customFormat="1" ht="32" x14ac:dyDescent="0.2">
      <c r="A180" s="141">
        <f t="shared" si="10"/>
        <v>179</v>
      </c>
      <c r="B180" s="13">
        <v>43913</v>
      </c>
      <c r="C180" s="13" t="str">
        <f t="shared" si="8"/>
        <v>USBP</v>
      </c>
      <c r="D180" s="11" t="s">
        <v>33</v>
      </c>
      <c r="E180" s="11" t="s">
        <v>145</v>
      </c>
      <c r="G180" s="2" t="s">
        <v>89</v>
      </c>
      <c r="H180" s="163" t="str">
        <f t="shared" si="9"/>
        <v>San Diego, CA</v>
      </c>
      <c r="I180" s="129">
        <v>1</v>
      </c>
      <c r="J180" s="11" t="s">
        <v>74</v>
      </c>
      <c r="L180" s="11" t="s">
        <v>73</v>
      </c>
      <c r="M180" s="11" t="s">
        <v>74</v>
      </c>
      <c r="N180" s="11" t="s">
        <v>237</v>
      </c>
      <c r="O180" s="11" t="s">
        <v>74</v>
      </c>
      <c r="P180" s="11" t="s">
        <v>74</v>
      </c>
      <c r="Q180" s="2"/>
      <c r="R180" s="30"/>
      <c r="S180" s="43" t="s">
        <v>76</v>
      </c>
      <c r="T180" s="30"/>
      <c r="U180" s="30"/>
      <c r="V180" s="30" t="s">
        <v>944</v>
      </c>
      <c r="W180" s="11" t="s">
        <v>77</v>
      </c>
      <c r="X180" s="216" t="s">
        <v>265</v>
      </c>
      <c r="Y180" s="137" t="s">
        <v>199</v>
      </c>
      <c r="Z180" s="138" t="s">
        <v>188</v>
      </c>
    </row>
    <row r="181" spans="1:26" s="11" customFormat="1" ht="48" x14ac:dyDescent="0.2">
      <c r="A181" s="141">
        <f t="shared" si="10"/>
        <v>180</v>
      </c>
      <c r="B181" s="13">
        <v>43908</v>
      </c>
      <c r="C181" s="13" t="str">
        <f t="shared" si="8"/>
        <v>USBP</v>
      </c>
      <c r="D181" s="11" t="s">
        <v>33</v>
      </c>
      <c r="E181" s="11" t="s">
        <v>147</v>
      </c>
      <c r="G181" s="2" t="s">
        <v>89</v>
      </c>
      <c r="H181" s="163" t="str">
        <f t="shared" si="9"/>
        <v>San Ysidro, CA</v>
      </c>
      <c r="I181" s="129">
        <v>1</v>
      </c>
      <c r="J181" s="11" t="s">
        <v>74</v>
      </c>
      <c r="L181" s="11" t="s">
        <v>73</v>
      </c>
      <c r="M181" s="11" t="s">
        <v>74</v>
      </c>
      <c r="N181" s="11" t="s">
        <v>192</v>
      </c>
      <c r="O181" s="11" t="s">
        <v>74</v>
      </c>
      <c r="P181" s="11" t="s">
        <v>74</v>
      </c>
      <c r="Q181" s="2"/>
      <c r="R181" s="30"/>
      <c r="S181" s="43" t="s">
        <v>76</v>
      </c>
      <c r="T181" s="30"/>
      <c r="U181" s="30"/>
      <c r="V181" s="30" t="s">
        <v>944</v>
      </c>
      <c r="W181" s="11" t="s">
        <v>77</v>
      </c>
      <c r="X181" s="216" t="s">
        <v>266</v>
      </c>
      <c r="Y181" s="137">
        <v>43909</v>
      </c>
      <c r="Z181" s="138" t="s">
        <v>188</v>
      </c>
    </row>
    <row r="182" spans="1:26" s="11" customFormat="1" ht="16" x14ac:dyDescent="0.2">
      <c r="A182" s="141">
        <f t="shared" si="10"/>
        <v>181</v>
      </c>
      <c r="B182" s="72">
        <v>43902</v>
      </c>
      <c r="C182" s="13" t="str">
        <f t="shared" si="8"/>
        <v>USBP</v>
      </c>
      <c r="D182" s="14" t="s">
        <v>33</v>
      </c>
      <c r="E182" s="14" t="s">
        <v>263</v>
      </c>
      <c r="F182" s="14"/>
      <c r="G182" s="2" t="s">
        <v>89</v>
      </c>
      <c r="H182" s="163" t="str">
        <f t="shared" si="9"/>
        <v>Pine Valley, CA</v>
      </c>
      <c r="I182" s="255">
        <v>1</v>
      </c>
      <c r="J182" s="14" t="s">
        <v>73</v>
      </c>
      <c r="L182" s="14" t="s">
        <v>73</v>
      </c>
      <c r="M182" s="14" t="s">
        <v>74</v>
      </c>
      <c r="N182" s="14" t="s">
        <v>247</v>
      </c>
      <c r="O182" s="11" t="s">
        <v>74</v>
      </c>
      <c r="P182" s="14" t="s">
        <v>74</v>
      </c>
      <c r="Q182" s="2"/>
      <c r="R182" s="30"/>
      <c r="S182" s="43" t="s">
        <v>76</v>
      </c>
      <c r="T182" s="30"/>
      <c r="U182" s="30"/>
      <c r="V182" s="30" t="s">
        <v>944</v>
      </c>
      <c r="W182" s="11" t="s">
        <v>77</v>
      </c>
      <c r="X182" s="216" t="s">
        <v>267</v>
      </c>
      <c r="Y182" s="72">
        <v>43901</v>
      </c>
      <c r="Z182" s="24" t="s">
        <v>188</v>
      </c>
    </row>
    <row r="183" spans="1:26" s="11" customFormat="1" ht="158.25" customHeight="1" x14ac:dyDescent="0.2">
      <c r="A183" s="141">
        <f t="shared" si="10"/>
        <v>182</v>
      </c>
      <c r="B183" s="13">
        <v>43913</v>
      </c>
      <c r="C183" s="13" t="str">
        <f t="shared" ref="C183:C258" si="11">"USBP"</f>
        <v>USBP</v>
      </c>
      <c r="D183" s="11" t="s">
        <v>33</v>
      </c>
      <c r="E183" s="11" t="s">
        <v>33</v>
      </c>
      <c r="F183" s="11" t="s">
        <v>107</v>
      </c>
      <c r="G183" s="2" t="s">
        <v>89</v>
      </c>
      <c r="H183" s="163" t="str">
        <f t="shared" si="9"/>
        <v>Chula Vista, CA</v>
      </c>
      <c r="I183" s="129">
        <v>1</v>
      </c>
      <c r="J183" s="11" t="s">
        <v>74</v>
      </c>
      <c r="L183" s="11" t="s">
        <v>73</v>
      </c>
      <c r="M183" s="11" t="s">
        <v>74</v>
      </c>
      <c r="N183" s="11" t="s">
        <v>213</v>
      </c>
      <c r="O183" s="11" t="s">
        <v>74</v>
      </c>
      <c r="P183" s="11" t="s">
        <v>74</v>
      </c>
      <c r="Q183" s="2"/>
      <c r="R183" s="30"/>
      <c r="S183" s="43" t="s">
        <v>76</v>
      </c>
      <c r="T183" s="30"/>
      <c r="U183" s="30"/>
      <c r="V183" s="30" t="s">
        <v>944</v>
      </c>
      <c r="W183" s="11" t="s">
        <v>77</v>
      </c>
      <c r="X183" s="219" t="s">
        <v>268</v>
      </c>
      <c r="Y183" s="137">
        <v>43907</v>
      </c>
      <c r="Z183" s="138" t="s">
        <v>188</v>
      </c>
    </row>
    <row r="184" spans="1:26" s="43" customFormat="1" ht="67.5" customHeight="1" x14ac:dyDescent="0.2">
      <c r="A184" s="141">
        <f t="shared" si="10"/>
        <v>183</v>
      </c>
      <c r="B184" s="56">
        <v>43904</v>
      </c>
      <c r="C184" s="13" t="str">
        <f t="shared" si="11"/>
        <v>USBP</v>
      </c>
      <c r="D184" s="44" t="s">
        <v>35</v>
      </c>
      <c r="E184" s="44" t="s">
        <v>179</v>
      </c>
      <c r="F184" s="44"/>
      <c r="G184" s="44" t="s">
        <v>89</v>
      </c>
      <c r="H184" s="163" t="str">
        <f t="shared" si="9"/>
        <v>Tucson, AZ</v>
      </c>
      <c r="I184" s="251">
        <v>1</v>
      </c>
      <c r="J184" s="44" t="s">
        <v>74</v>
      </c>
      <c r="K184" s="11"/>
      <c r="L184" s="44" t="s">
        <v>74</v>
      </c>
      <c r="M184" s="44" t="s">
        <v>74</v>
      </c>
      <c r="N184" s="44"/>
      <c r="O184" s="11" t="s">
        <v>74</v>
      </c>
      <c r="P184" s="44" t="s">
        <v>74</v>
      </c>
      <c r="Q184" s="44"/>
      <c r="R184" s="30"/>
      <c r="S184" s="43" t="s">
        <v>76</v>
      </c>
      <c r="T184" s="30"/>
      <c r="U184" s="30"/>
      <c r="V184" s="30" t="s">
        <v>944</v>
      </c>
      <c r="W184" s="43" t="s">
        <v>77</v>
      </c>
      <c r="X184" s="219" t="s">
        <v>269</v>
      </c>
      <c r="Y184" s="56">
        <v>43897</v>
      </c>
      <c r="Z184" s="57" t="s">
        <v>188</v>
      </c>
    </row>
    <row r="185" spans="1:26" s="11" customFormat="1" ht="16" x14ac:dyDescent="0.2">
      <c r="A185" s="141">
        <f t="shared" si="10"/>
        <v>184</v>
      </c>
      <c r="B185" s="46">
        <v>43906</v>
      </c>
      <c r="C185" s="13" t="str">
        <f t="shared" si="11"/>
        <v>USBP</v>
      </c>
      <c r="D185" s="45" t="s">
        <v>35</v>
      </c>
      <c r="E185" s="45" t="s">
        <v>270</v>
      </c>
      <c r="F185" s="45"/>
      <c r="G185" s="44" t="s">
        <v>89</v>
      </c>
      <c r="H185" s="163" t="str">
        <f t="shared" si="9"/>
        <v>Casa Grande, AZ</v>
      </c>
      <c r="I185" s="249">
        <v>1</v>
      </c>
      <c r="J185" s="45" t="s">
        <v>74</v>
      </c>
      <c r="L185" s="45" t="s">
        <v>74</v>
      </c>
      <c r="M185" s="45" t="s">
        <v>74</v>
      </c>
      <c r="N185" s="43"/>
      <c r="O185" s="11" t="s">
        <v>74</v>
      </c>
      <c r="P185" s="43" t="s">
        <v>74</v>
      </c>
      <c r="Q185" s="44"/>
      <c r="R185" s="30"/>
      <c r="S185" s="43" t="s">
        <v>76</v>
      </c>
      <c r="T185" s="30"/>
      <c r="U185" s="30"/>
      <c r="V185" s="30" t="s">
        <v>944</v>
      </c>
      <c r="W185" s="43" t="s">
        <v>77</v>
      </c>
      <c r="X185" s="219" t="s">
        <v>271</v>
      </c>
      <c r="Y185" s="138" t="s">
        <v>272</v>
      </c>
      <c r="Z185" s="138" t="s">
        <v>273</v>
      </c>
    </row>
    <row r="186" spans="1:26" s="11" customFormat="1" ht="32" x14ac:dyDescent="0.2">
      <c r="A186" s="141">
        <f t="shared" si="10"/>
        <v>185</v>
      </c>
      <c r="B186" s="56">
        <v>43904</v>
      </c>
      <c r="C186" s="13" t="str">
        <f t="shared" si="11"/>
        <v>USBP</v>
      </c>
      <c r="D186" s="44" t="s">
        <v>35</v>
      </c>
      <c r="E186" s="44" t="s">
        <v>177</v>
      </c>
      <c r="F186" s="44"/>
      <c r="G186" s="44" t="s">
        <v>89</v>
      </c>
      <c r="H186" s="163" t="str">
        <f t="shared" si="9"/>
        <v>Why, AZ</v>
      </c>
      <c r="I186" s="251">
        <v>1</v>
      </c>
      <c r="J186" s="45" t="s">
        <v>73</v>
      </c>
      <c r="L186" s="45" t="s">
        <v>74</v>
      </c>
      <c r="M186" s="45" t="s">
        <v>74</v>
      </c>
      <c r="N186" s="73"/>
      <c r="O186" s="11" t="s">
        <v>74</v>
      </c>
      <c r="P186" s="44" t="s">
        <v>74</v>
      </c>
      <c r="Q186" s="44"/>
      <c r="R186" s="30"/>
      <c r="S186" s="43" t="s">
        <v>76</v>
      </c>
      <c r="T186" s="30"/>
      <c r="U186" s="30"/>
      <c r="V186" s="30" t="s">
        <v>944</v>
      </c>
      <c r="W186" s="43" t="s">
        <v>77</v>
      </c>
      <c r="X186" s="219" t="s">
        <v>274</v>
      </c>
      <c r="Y186" s="56">
        <v>43896</v>
      </c>
      <c r="Z186" s="57" t="s">
        <v>188</v>
      </c>
    </row>
    <row r="187" spans="1:26" s="11" customFormat="1" ht="32" x14ac:dyDescent="0.2">
      <c r="A187" s="141">
        <f t="shared" si="10"/>
        <v>186</v>
      </c>
      <c r="B187" s="13">
        <v>43909</v>
      </c>
      <c r="C187" s="13" t="str">
        <f t="shared" si="11"/>
        <v>USBP</v>
      </c>
      <c r="D187" s="11" t="s">
        <v>35</v>
      </c>
      <c r="E187" s="11" t="s">
        <v>179</v>
      </c>
      <c r="G187" s="2" t="s">
        <v>89</v>
      </c>
      <c r="H187" s="163" t="str">
        <f t="shared" si="9"/>
        <v>Tucson, AZ</v>
      </c>
      <c r="I187" s="129">
        <v>1</v>
      </c>
      <c r="J187" s="11" t="s">
        <v>73</v>
      </c>
      <c r="L187" s="11" t="s">
        <v>73</v>
      </c>
      <c r="M187" s="11" t="s">
        <v>74</v>
      </c>
      <c r="N187" s="11" t="s">
        <v>192</v>
      </c>
      <c r="O187" s="11" t="s">
        <v>74</v>
      </c>
      <c r="P187" s="11" t="s">
        <v>74</v>
      </c>
      <c r="Q187" s="2"/>
      <c r="R187" s="30"/>
      <c r="S187" s="43" t="s">
        <v>76</v>
      </c>
      <c r="T187" s="30"/>
      <c r="U187" s="30"/>
      <c r="V187" s="30" t="s">
        <v>944</v>
      </c>
      <c r="W187" s="11" t="s">
        <v>77</v>
      </c>
      <c r="X187" s="226" t="s">
        <v>275</v>
      </c>
      <c r="Y187" s="172" t="s">
        <v>199</v>
      </c>
      <c r="Z187" s="173" t="s">
        <v>188</v>
      </c>
    </row>
    <row r="188" spans="1:26" s="11" customFormat="1" ht="16" x14ac:dyDescent="0.2">
      <c r="A188" s="141">
        <f t="shared" si="10"/>
        <v>187</v>
      </c>
      <c r="B188" s="37">
        <v>43909</v>
      </c>
      <c r="C188" s="13" t="str">
        <f t="shared" si="11"/>
        <v>USBP</v>
      </c>
      <c r="D188" s="35" t="s">
        <v>36</v>
      </c>
      <c r="E188" s="35" t="s">
        <v>36</v>
      </c>
      <c r="F188" s="35" t="s">
        <v>107</v>
      </c>
      <c r="G188" s="2" t="s">
        <v>89</v>
      </c>
      <c r="H188" s="163" t="str">
        <f t="shared" si="9"/>
        <v>Yuma, AZ</v>
      </c>
      <c r="I188" s="252">
        <v>1</v>
      </c>
      <c r="J188" s="35" t="s">
        <v>73</v>
      </c>
      <c r="L188" s="35" t="s">
        <v>73</v>
      </c>
      <c r="M188" s="35" t="s">
        <v>74</v>
      </c>
      <c r="N188" s="11" t="s">
        <v>192</v>
      </c>
      <c r="O188" s="11" t="s">
        <v>74</v>
      </c>
      <c r="P188" s="11" t="s">
        <v>74</v>
      </c>
      <c r="Q188" s="2"/>
      <c r="R188" s="30"/>
      <c r="S188" s="43" t="s">
        <v>76</v>
      </c>
      <c r="T188" s="30"/>
      <c r="U188" s="30"/>
      <c r="V188" s="30" t="s">
        <v>944</v>
      </c>
      <c r="W188" s="11" t="s">
        <v>77</v>
      </c>
      <c r="X188" s="221" t="s">
        <v>276</v>
      </c>
      <c r="Y188" s="13">
        <v>43900</v>
      </c>
      <c r="Z188" s="163" t="s">
        <v>188</v>
      </c>
    </row>
    <row r="189" spans="1:26" s="11" customFormat="1" ht="16" x14ac:dyDescent="0.2">
      <c r="A189" s="141">
        <f t="shared" si="10"/>
        <v>188</v>
      </c>
      <c r="B189" s="37">
        <v>43909</v>
      </c>
      <c r="C189" s="13" t="str">
        <f t="shared" si="11"/>
        <v>USBP</v>
      </c>
      <c r="D189" s="35" t="s">
        <v>36</v>
      </c>
      <c r="E189" s="35" t="s">
        <v>36</v>
      </c>
      <c r="F189" s="35" t="s">
        <v>85</v>
      </c>
      <c r="G189" s="2" t="s">
        <v>89</v>
      </c>
      <c r="H189" s="163" t="str">
        <f t="shared" si="9"/>
        <v>Yuma, AZ</v>
      </c>
      <c r="I189" s="252">
        <v>1</v>
      </c>
      <c r="J189" s="35" t="s">
        <v>73</v>
      </c>
      <c r="L189" s="35" t="s">
        <v>73</v>
      </c>
      <c r="M189" s="35" t="s">
        <v>74</v>
      </c>
      <c r="N189" s="11" t="s">
        <v>192</v>
      </c>
      <c r="O189" s="11" t="s">
        <v>74</v>
      </c>
      <c r="P189" s="11" t="s">
        <v>74</v>
      </c>
      <c r="Q189" s="2"/>
      <c r="R189" s="30"/>
      <c r="S189" s="43" t="s">
        <v>76</v>
      </c>
      <c r="T189" s="30"/>
      <c r="U189" s="30"/>
      <c r="V189" s="30" t="s">
        <v>944</v>
      </c>
      <c r="W189" s="29" t="s">
        <v>80</v>
      </c>
      <c r="X189" s="221" t="s">
        <v>277</v>
      </c>
      <c r="Y189" s="13">
        <v>43900</v>
      </c>
      <c r="Z189" s="163" t="s">
        <v>188</v>
      </c>
    </row>
    <row r="190" spans="1:26" s="11" customFormat="1" ht="16" x14ac:dyDescent="0.2">
      <c r="A190" s="141">
        <f t="shared" si="10"/>
        <v>189</v>
      </c>
      <c r="B190" s="37">
        <v>43908</v>
      </c>
      <c r="C190" s="13" t="str">
        <f t="shared" si="11"/>
        <v>USBP</v>
      </c>
      <c r="D190" s="35" t="s">
        <v>25</v>
      </c>
      <c r="E190" s="35" t="s">
        <v>278</v>
      </c>
      <c r="F190" s="35"/>
      <c r="G190" s="2" t="s">
        <v>86</v>
      </c>
      <c r="H190" s="163" t="str">
        <f t="shared" si="9"/>
        <v>Alpine, TX</v>
      </c>
      <c r="I190" s="252">
        <v>1</v>
      </c>
      <c r="J190" s="35" t="s">
        <v>73</v>
      </c>
      <c r="L190" s="35" t="s">
        <v>73</v>
      </c>
      <c r="M190" s="35" t="s">
        <v>74</v>
      </c>
      <c r="N190" s="11" t="s">
        <v>210</v>
      </c>
      <c r="O190" s="11" t="s">
        <v>74</v>
      </c>
      <c r="P190" s="11" t="s">
        <v>74</v>
      </c>
      <c r="Q190" s="2"/>
      <c r="R190" s="30"/>
      <c r="S190" s="43" t="s">
        <v>76</v>
      </c>
      <c r="T190" s="30"/>
      <c r="U190" s="30"/>
      <c r="V190" s="30" t="s">
        <v>944</v>
      </c>
      <c r="W190" s="11" t="s">
        <v>77</v>
      </c>
      <c r="X190" s="217" t="s">
        <v>279</v>
      </c>
      <c r="Y190" s="55">
        <v>43908</v>
      </c>
      <c r="Z190" s="163" t="s">
        <v>188</v>
      </c>
    </row>
    <row r="191" spans="1:26" s="11" customFormat="1" ht="16" x14ac:dyDescent="0.2">
      <c r="A191" s="141">
        <f t="shared" si="10"/>
        <v>190</v>
      </c>
      <c r="B191" s="13">
        <v>43916</v>
      </c>
      <c r="C191" s="13" t="str">
        <f t="shared" si="11"/>
        <v>USBP</v>
      </c>
      <c r="D191" s="11" t="s">
        <v>33</v>
      </c>
      <c r="E191" s="11" t="s">
        <v>157</v>
      </c>
      <c r="G191" s="2" t="s">
        <v>89</v>
      </c>
      <c r="H191" s="163" t="str">
        <f t="shared" si="9"/>
        <v>San Diego, CA</v>
      </c>
      <c r="I191" s="129">
        <v>1</v>
      </c>
      <c r="J191" s="11" t="s">
        <v>74</v>
      </c>
      <c r="L191" s="11" t="s">
        <v>73</v>
      </c>
      <c r="M191" s="11" t="s">
        <v>74</v>
      </c>
      <c r="N191" s="11" t="s">
        <v>280</v>
      </c>
      <c r="O191" s="11" t="s">
        <v>73</v>
      </c>
      <c r="P191" s="11" t="s">
        <v>74</v>
      </c>
      <c r="Q191" s="2"/>
      <c r="R191" s="30"/>
      <c r="S191" s="43" t="s">
        <v>76</v>
      </c>
      <c r="T191" s="30"/>
      <c r="U191" s="30"/>
      <c r="V191" s="30" t="s">
        <v>944</v>
      </c>
      <c r="W191" s="11" t="s">
        <v>77</v>
      </c>
      <c r="X191" s="216"/>
      <c r="Y191" s="137"/>
      <c r="Z191" s="138"/>
    </row>
    <row r="192" spans="1:26" s="11" customFormat="1" ht="48" x14ac:dyDescent="0.2">
      <c r="A192" s="141">
        <f t="shared" si="10"/>
        <v>191</v>
      </c>
      <c r="B192" s="13">
        <v>43916</v>
      </c>
      <c r="C192" s="13" t="str">
        <f t="shared" si="11"/>
        <v>USBP</v>
      </c>
      <c r="D192" s="11" t="s">
        <v>33</v>
      </c>
      <c r="E192" s="11" t="s">
        <v>157</v>
      </c>
      <c r="G192" s="2" t="s">
        <v>89</v>
      </c>
      <c r="H192" s="163" t="str">
        <f t="shared" si="9"/>
        <v>San Diego, CA</v>
      </c>
      <c r="I192" s="129">
        <v>1</v>
      </c>
      <c r="J192" s="11" t="s">
        <v>74</v>
      </c>
      <c r="L192" s="11" t="s">
        <v>73</v>
      </c>
      <c r="M192" s="11" t="s">
        <v>74</v>
      </c>
      <c r="N192" s="11" t="s">
        <v>280</v>
      </c>
      <c r="O192" s="11" t="s">
        <v>73</v>
      </c>
      <c r="P192" s="11" t="s">
        <v>73</v>
      </c>
      <c r="Q192" s="2" t="s">
        <v>75</v>
      </c>
      <c r="R192" s="30"/>
      <c r="S192" s="43" t="s">
        <v>76</v>
      </c>
      <c r="T192" s="30"/>
      <c r="U192" s="30"/>
      <c r="V192" s="30" t="s">
        <v>944</v>
      </c>
      <c r="W192" s="11" t="s">
        <v>77</v>
      </c>
      <c r="X192" s="216" t="s">
        <v>281</v>
      </c>
      <c r="Y192" s="137"/>
      <c r="Z192" s="138"/>
    </row>
    <row r="193" spans="1:26" s="11" customFormat="1" ht="32" x14ac:dyDescent="0.2">
      <c r="A193" s="141">
        <f t="shared" si="10"/>
        <v>192</v>
      </c>
      <c r="B193" s="13">
        <v>43916</v>
      </c>
      <c r="C193" s="13" t="str">
        <f t="shared" si="11"/>
        <v>USBP</v>
      </c>
      <c r="D193" s="11" t="s">
        <v>33</v>
      </c>
      <c r="E193" s="11" t="s">
        <v>157</v>
      </c>
      <c r="G193" s="2" t="s">
        <v>89</v>
      </c>
      <c r="H193" s="163" t="str">
        <f t="shared" si="9"/>
        <v>San Diego, CA</v>
      </c>
      <c r="I193" s="129">
        <v>1</v>
      </c>
      <c r="J193" s="11" t="s">
        <v>74</v>
      </c>
      <c r="L193" s="11" t="s">
        <v>73</v>
      </c>
      <c r="M193" s="11" t="s">
        <v>74</v>
      </c>
      <c r="N193" s="11" t="s">
        <v>280</v>
      </c>
      <c r="O193" s="11" t="s">
        <v>74</v>
      </c>
      <c r="P193" s="11" t="s">
        <v>73</v>
      </c>
      <c r="Q193" s="2" t="s">
        <v>75</v>
      </c>
      <c r="R193" s="30"/>
      <c r="S193" s="43" t="s">
        <v>76</v>
      </c>
      <c r="T193" s="30"/>
      <c r="U193" s="30"/>
      <c r="V193" s="30" t="s">
        <v>944</v>
      </c>
      <c r="W193" s="11" t="s">
        <v>77</v>
      </c>
      <c r="X193" s="216" t="s">
        <v>282</v>
      </c>
      <c r="Y193" s="137"/>
      <c r="Z193" s="138"/>
    </row>
    <row r="194" spans="1:26" s="11" customFormat="1" ht="16" x14ac:dyDescent="0.2">
      <c r="A194" s="141">
        <f t="shared" si="10"/>
        <v>193</v>
      </c>
      <c r="B194" s="13">
        <v>43913</v>
      </c>
      <c r="C194" s="13" t="str">
        <f t="shared" si="11"/>
        <v>USBP</v>
      </c>
      <c r="D194" s="11" t="s">
        <v>36</v>
      </c>
      <c r="E194" s="11" t="s">
        <v>283</v>
      </c>
      <c r="G194" s="2" t="s">
        <v>89</v>
      </c>
      <c r="H194" s="163" t="str">
        <f t="shared" ref="H194:H257" si="12">INDEX(STATIONLOCATION,MATCH(E194, STATIONCODES, 0))</f>
        <v>Blythe, CA</v>
      </c>
      <c r="I194" s="129">
        <v>1</v>
      </c>
      <c r="J194" s="11" t="s">
        <v>73</v>
      </c>
      <c r="L194" s="11" t="s">
        <v>73</v>
      </c>
      <c r="M194" s="11" t="s">
        <v>74</v>
      </c>
      <c r="N194" s="11" t="s">
        <v>213</v>
      </c>
      <c r="O194" s="11" t="s">
        <v>74</v>
      </c>
      <c r="P194" s="11" t="s">
        <v>74</v>
      </c>
      <c r="Q194" s="2"/>
      <c r="R194" s="30"/>
      <c r="S194" s="43" t="s">
        <v>76</v>
      </c>
      <c r="T194" s="30"/>
      <c r="U194" s="30"/>
      <c r="V194" s="30" t="s">
        <v>944</v>
      </c>
      <c r="W194" s="11" t="s">
        <v>77</v>
      </c>
      <c r="X194" s="216" t="s">
        <v>284</v>
      </c>
      <c r="Y194" s="159" t="s">
        <v>285</v>
      </c>
      <c r="Z194" s="159" t="s">
        <v>188</v>
      </c>
    </row>
    <row r="195" spans="1:26" s="11" customFormat="1" ht="16" x14ac:dyDescent="0.2">
      <c r="A195" s="141">
        <f t="shared" ref="A195:A258" si="13">A194+1</f>
        <v>194</v>
      </c>
      <c r="B195" s="13">
        <v>43913</v>
      </c>
      <c r="C195" s="13" t="str">
        <f t="shared" si="11"/>
        <v>USBP</v>
      </c>
      <c r="D195" s="11" t="s">
        <v>36</v>
      </c>
      <c r="E195" s="11" t="s">
        <v>283</v>
      </c>
      <c r="G195" s="2" t="s">
        <v>89</v>
      </c>
      <c r="H195" s="163" t="str">
        <f t="shared" si="12"/>
        <v>Blythe, CA</v>
      </c>
      <c r="I195" s="129">
        <v>1</v>
      </c>
      <c r="J195" s="11" t="s">
        <v>73</v>
      </c>
      <c r="L195" s="11" t="s">
        <v>73</v>
      </c>
      <c r="M195" s="11" t="s">
        <v>74</v>
      </c>
      <c r="N195" s="11" t="s">
        <v>213</v>
      </c>
      <c r="O195" s="11" t="s">
        <v>74</v>
      </c>
      <c r="P195" s="11" t="s">
        <v>74</v>
      </c>
      <c r="Q195" s="2"/>
      <c r="R195" s="30"/>
      <c r="S195" s="43" t="s">
        <v>76</v>
      </c>
      <c r="T195" s="30"/>
      <c r="U195" s="30"/>
      <c r="V195" s="30" t="s">
        <v>944</v>
      </c>
      <c r="W195" s="11" t="s">
        <v>77</v>
      </c>
      <c r="X195" s="216" t="s">
        <v>284</v>
      </c>
      <c r="Y195" s="159" t="s">
        <v>285</v>
      </c>
      <c r="Z195" s="159" t="s">
        <v>188</v>
      </c>
    </row>
    <row r="196" spans="1:26" s="11" customFormat="1" ht="16" x14ac:dyDescent="0.2">
      <c r="A196" s="141">
        <f t="shared" si="13"/>
        <v>195</v>
      </c>
      <c r="B196" s="13">
        <v>43913</v>
      </c>
      <c r="C196" s="13" t="str">
        <f t="shared" si="11"/>
        <v>USBP</v>
      </c>
      <c r="D196" s="11" t="s">
        <v>36</v>
      </c>
      <c r="E196" s="11" t="s">
        <v>283</v>
      </c>
      <c r="G196" s="2" t="s">
        <v>89</v>
      </c>
      <c r="H196" s="163" t="str">
        <f t="shared" si="12"/>
        <v>Blythe, CA</v>
      </c>
      <c r="I196" s="129">
        <v>1</v>
      </c>
      <c r="J196" s="11" t="s">
        <v>73</v>
      </c>
      <c r="L196" s="11" t="s">
        <v>73</v>
      </c>
      <c r="M196" s="11" t="s">
        <v>74</v>
      </c>
      <c r="N196" s="11" t="s">
        <v>213</v>
      </c>
      <c r="O196" s="11" t="s">
        <v>74</v>
      </c>
      <c r="P196" s="11" t="s">
        <v>74</v>
      </c>
      <c r="Q196" s="2"/>
      <c r="R196" s="30"/>
      <c r="S196" s="43" t="s">
        <v>76</v>
      </c>
      <c r="T196" s="30"/>
      <c r="U196" s="30"/>
      <c r="V196" s="30" t="s">
        <v>944</v>
      </c>
      <c r="W196" s="11" t="s">
        <v>77</v>
      </c>
      <c r="X196" s="216" t="s">
        <v>284</v>
      </c>
      <c r="Y196" s="159" t="s">
        <v>285</v>
      </c>
      <c r="Z196" s="159" t="s">
        <v>188</v>
      </c>
    </row>
    <row r="197" spans="1:26" s="11" customFormat="1" ht="16" x14ac:dyDescent="0.2">
      <c r="A197" s="141">
        <f t="shared" si="13"/>
        <v>196</v>
      </c>
      <c r="B197" s="13">
        <v>43913</v>
      </c>
      <c r="C197" s="13" t="str">
        <f t="shared" si="11"/>
        <v>USBP</v>
      </c>
      <c r="D197" s="11" t="s">
        <v>36</v>
      </c>
      <c r="E197" s="11" t="s">
        <v>283</v>
      </c>
      <c r="G197" s="2" t="s">
        <v>89</v>
      </c>
      <c r="H197" s="163" t="str">
        <f t="shared" si="12"/>
        <v>Blythe, CA</v>
      </c>
      <c r="I197" s="129">
        <v>1</v>
      </c>
      <c r="J197" s="11" t="s">
        <v>73</v>
      </c>
      <c r="L197" s="11" t="s">
        <v>73</v>
      </c>
      <c r="M197" s="11" t="s">
        <v>74</v>
      </c>
      <c r="N197" s="11" t="s">
        <v>213</v>
      </c>
      <c r="O197" s="11" t="s">
        <v>74</v>
      </c>
      <c r="P197" s="11" t="s">
        <v>74</v>
      </c>
      <c r="Q197" s="2"/>
      <c r="R197" s="30"/>
      <c r="S197" s="43" t="s">
        <v>76</v>
      </c>
      <c r="T197" s="30"/>
      <c r="U197" s="30"/>
      <c r="V197" s="30" t="s">
        <v>944</v>
      </c>
      <c r="W197" s="11" t="s">
        <v>77</v>
      </c>
      <c r="X197" s="216" t="s">
        <v>284</v>
      </c>
      <c r="Y197" s="159" t="s">
        <v>285</v>
      </c>
      <c r="Z197" s="159" t="s">
        <v>188</v>
      </c>
    </row>
    <row r="198" spans="1:26" s="11" customFormat="1" ht="16" x14ac:dyDescent="0.2">
      <c r="A198" s="141">
        <f t="shared" si="13"/>
        <v>197</v>
      </c>
      <c r="B198" s="13">
        <v>43913</v>
      </c>
      <c r="C198" s="13" t="str">
        <f t="shared" si="11"/>
        <v>USBP</v>
      </c>
      <c r="D198" s="11" t="s">
        <v>36</v>
      </c>
      <c r="E198" s="11" t="s">
        <v>283</v>
      </c>
      <c r="G198" s="2" t="s">
        <v>89</v>
      </c>
      <c r="H198" s="163" t="str">
        <f t="shared" si="12"/>
        <v>Blythe, CA</v>
      </c>
      <c r="I198" s="129">
        <v>1</v>
      </c>
      <c r="J198" s="11" t="s">
        <v>73</v>
      </c>
      <c r="L198" s="11" t="s">
        <v>73</v>
      </c>
      <c r="M198" s="11" t="s">
        <v>74</v>
      </c>
      <c r="N198" s="11" t="s">
        <v>213</v>
      </c>
      <c r="O198" s="11" t="s">
        <v>74</v>
      </c>
      <c r="P198" s="11" t="s">
        <v>74</v>
      </c>
      <c r="Q198" s="2"/>
      <c r="R198" s="30"/>
      <c r="S198" s="43" t="s">
        <v>76</v>
      </c>
      <c r="T198" s="30"/>
      <c r="U198" s="30"/>
      <c r="V198" s="30" t="s">
        <v>944</v>
      </c>
      <c r="W198" s="11" t="s">
        <v>77</v>
      </c>
      <c r="X198" s="216" t="s">
        <v>284</v>
      </c>
      <c r="Y198" s="159" t="s">
        <v>285</v>
      </c>
      <c r="Z198" s="159" t="s">
        <v>188</v>
      </c>
    </row>
    <row r="199" spans="1:26" s="11" customFormat="1" ht="16" x14ac:dyDescent="0.2">
      <c r="A199" s="141">
        <f t="shared" si="13"/>
        <v>198</v>
      </c>
      <c r="B199" s="13">
        <v>43913</v>
      </c>
      <c r="C199" s="13" t="str">
        <f t="shared" si="11"/>
        <v>USBP</v>
      </c>
      <c r="D199" s="11" t="s">
        <v>36</v>
      </c>
      <c r="E199" s="11" t="s">
        <v>283</v>
      </c>
      <c r="G199" s="2" t="s">
        <v>89</v>
      </c>
      <c r="H199" s="163" t="str">
        <f t="shared" si="12"/>
        <v>Blythe, CA</v>
      </c>
      <c r="I199" s="129">
        <v>1</v>
      </c>
      <c r="J199" s="11" t="s">
        <v>73</v>
      </c>
      <c r="L199" s="11" t="s">
        <v>73</v>
      </c>
      <c r="M199" s="11" t="s">
        <v>74</v>
      </c>
      <c r="N199" s="11" t="s">
        <v>213</v>
      </c>
      <c r="O199" s="11" t="s">
        <v>74</v>
      </c>
      <c r="P199" s="11" t="s">
        <v>74</v>
      </c>
      <c r="Q199" s="2"/>
      <c r="R199" s="30"/>
      <c r="S199" s="43" t="s">
        <v>76</v>
      </c>
      <c r="T199" s="30"/>
      <c r="U199" s="30"/>
      <c r="V199" s="30" t="s">
        <v>944</v>
      </c>
      <c r="W199" s="11" t="s">
        <v>77</v>
      </c>
      <c r="X199" s="216" t="s">
        <v>284</v>
      </c>
      <c r="Y199" s="159" t="s">
        <v>285</v>
      </c>
      <c r="Z199" s="159" t="s">
        <v>188</v>
      </c>
    </row>
    <row r="200" spans="1:26" s="11" customFormat="1" ht="16" x14ac:dyDescent="0.2">
      <c r="A200" s="141">
        <f t="shared" si="13"/>
        <v>199</v>
      </c>
      <c r="B200" s="13">
        <v>43913</v>
      </c>
      <c r="C200" s="13" t="str">
        <f t="shared" si="11"/>
        <v>USBP</v>
      </c>
      <c r="D200" s="11" t="s">
        <v>36</v>
      </c>
      <c r="E200" s="11" t="s">
        <v>283</v>
      </c>
      <c r="G200" s="2" t="s">
        <v>89</v>
      </c>
      <c r="H200" s="163" t="str">
        <f t="shared" si="12"/>
        <v>Blythe, CA</v>
      </c>
      <c r="I200" s="129">
        <v>1</v>
      </c>
      <c r="J200" s="11" t="s">
        <v>73</v>
      </c>
      <c r="L200" s="11" t="s">
        <v>73</v>
      </c>
      <c r="M200" s="11" t="s">
        <v>74</v>
      </c>
      <c r="N200" s="11" t="s">
        <v>213</v>
      </c>
      <c r="O200" s="11" t="s">
        <v>74</v>
      </c>
      <c r="P200" s="11" t="s">
        <v>74</v>
      </c>
      <c r="Q200" s="2"/>
      <c r="R200" s="30"/>
      <c r="S200" s="43" t="s">
        <v>76</v>
      </c>
      <c r="T200" s="30"/>
      <c r="U200" s="30"/>
      <c r="V200" s="30" t="s">
        <v>944</v>
      </c>
      <c r="W200" s="11" t="s">
        <v>77</v>
      </c>
      <c r="X200" s="216" t="s">
        <v>284</v>
      </c>
      <c r="Y200" s="159" t="s">
        <v>285</v>
      </c>
      <c r="Z200" s="159" t="s">
        <v>188</v>
      </c>
    </row>
    <row r="201" spans="1:26" s="11" customFormat="1" ht="16" x14ac:dyDescent="0.2">
      <c r="A201" s="141">
        <f t="shared" si="13"/>
        <v>200</v>
      </c>
      <c r="B201" s="13">
        <v>43913</v>
      </c>
      <c r="C201" s="13" t="str">
        <f t="shared" si="11"/>
        <v>USBP</v>
      </c>
      <c r="D201" s="11" t="s">
        <v>36</v>
      </c>
      <c r="E201" s="11" t="s">
        <v>283</v>
      </c>
      <c r="G201" s="2" t="s">
        <v>89</v>
      </c>
      <c r="H201" s="163" t="str">
        <f t="shared" si="12"/>
        <v>Blythe, CA</v>
      </c>
      <c r="I201" s="129">
        <v>1</v>
      </c>
      <c r="J201" s="11" t="s">
        <v>73</v>
      </c>
      <c r="L201" s="11" t="s">
        <v>73</v>
      </c>
      <c r="M201" s="11" t="s">
        <v>74</v>
      </c>
      <c r="N201" s="11" t="s">
        <v>213</v>
      </c>
      <c r="O201" s="11" t="s">
        <v>74</v>
      </c>
      <c r="P201" s="11" t="s">
        <v>74</v>
      </c>
      <c r="Q201" s="2"/>
      <c r="R201" s="30"/>
      <c r="S201" s="43" t="s">
        <v>76</v>
      </c>
      <c r="T201" s="30"/>
      <c r="U201" s="30"/>
      <c r="V201" s="30" t="s">
        <v>944</v>
      </c>
      <c r="W201" s="11" t="s">
        <v>77</v>
      </c>
      <c r="X201" s="216" t="s">
        <v>284</v>
      </c>
      <c r="Y201" s="159" t="s">
        <v>285</v>
      </c>
      <c r="Z201" s="159" t="s">
        <v>188</v>
      </c>
    </row>
    <row r="202" spans="1:26" s="11" customFormat="1" ht="16" x14ac:dyDescent="0.2">
      <c r="A202" s="141">
        <f t="shared" si="13"/>
        <v>201</v>
      </c>
      <c r="B202" s="13">
        <v>43913</v>
      </c>
      <c r="C202" s="13" t="str">
        <f t="shared" si="11"/>
        <v>USBP</v>
      </c>
      <c r="D202" s="11" t="s">
        <v>36</v>
      </c>
      <c r="E202" s="11" t="s">
        <v>283</v>
      </c>
      <c r="G202" s="2" t="s">
        <v>89</v>
      </c>
      <c r="H202" s="163" t="str">
        <f t="shared" si="12"/>
        <v>Blythe, CA</v>
      </c>
      <c r="I202" s="129">
        <v>1</v>
      </c>
      <c r="J202" s="11" t="s">
        <v>73</v>
      </c>
      <c r="L202" s="11" t="s">
        <v>73</v>
      </c>
      <c r="M202" s="11" t="s">
        <v>74</v>
      </c>
      <c r="N202" s="11" t="s">
        <v>213</v>
      </c>
      <c r="O202" s="11" t="s">
        <v>74</v>
      </c>
      <c r="P202" s="11" t="s">
        <v>74</v>
      </c>
      <c r="Q202" s="2"/>
      <c r="R202" s="30"/>
      <c r="S202" s="43" t="s">
        <v>76</v>
      </c>
      <c r="T202" s="30"/>
      <c r="U202" s="30"/>
      <c r="V202" s="30" t="s">
        <v>944</v>
      </c>
      <c r="W202" s="11" t="s">
        <v>77</v>
      </c>
      <c r="X202" s="216" t="s">
        <v>284</v>
      </c>
      <c r="Y202" s="159" t="s">
        <v>285</v>
      </c>
      <c r="Z202" s="159" t="s">
        <v>188</v>
      </c>
    </row>
    <row r="203" spans="1:26" s="11" customFormat="1" ht="16" x14ac:dyDescent="0.2">
      <c r="A203" s="141">
        <f t="shared" si="13"/>
        <v>202</v>
      </c>
      <c r="B203" s="13">
        <v>43909</v>
      </c>
      <c r="C203" s="13" t="str">
        <f t="shared" si="11"/>
        <v>USBP</v>
      </c>
      <c r="D203" s="11" t="s">
        <v>36</v>
      </c>
      <c r="E203" s="11" t="s">
        <v>283</v>
      </c>
      <c r="G203" s="2" t="s">
        <v>89</v>
      </c>
      <c r="H203" s="163" t="str">
        <f t="shared" si="12"/>
        <v>Blythe, CA</v>
      </c>
      <c r="I203" s="129">
        <v>1</v>
      </c>
      <c r="K203" s="11" t="s">
        <v>74</v>
      </c>
      <c r="L203" s="11" t="s">
        <v>74</v>
      </c>
      <c r="M203" s="11" t="s">
        <v>74</v>
      </c>
      <c r="N203" s="11" t="s">
        <v>210</v>
      </c>
      <c r="O203" s="11" t="s">
        <v>73</v>
      </c>
      <c r="P203" s="11" t="s">
        <v>74</v>
      </c>
      <c r="Q203" s="2"/>
      <c r="R203" s="30"/>
      <c r="S203" s="43" t="s">
        <v>76</v>
      </c>
      <c r="T203" s="30"/>
      <c r="U203" s="30"/>
      <c r="V203" s="30" t="s">
        <v>944</v>
      </c>
      <c r="W203" s="11" t="s">
        <v>77</v>
      </c>
      <c r="X203" s="221" t="s">
        <v>286</v>
      </c>
      <c r="Y203" s="13">
        <v>43896</v>
      </c>
      <c r="Z203" s="173" t="s">
        <v>188</v>
      </c>
    </row>
    <row r="204" spans="1:26" s="43" customFormat="1" ht="32" x14ac:dyDescent="0.2">
      <c r="A204" s="141">
        <f t="shared" si="13"/>
        <v>203</v>
      </c>
      <c r="B204" s="47">
        <v>43913</v>
      </c>
      <c r="C204" s="13" t="str">
        <f t="shared" si="11"/>
        <v>USBP</v>
      </c>
      <c r="D204" s="43" t="s">
        <v>35</v>
      </c>
      <c r="E204" s="43" t="s">
        <v>179</v>
      </c>
      <c r="G204" s="44" t="s">
        <v>89</v>
      </c>
      <c r="H204" s="163" t="str">
        <f t="shared" si="12"/>
        <v>Tucson, AZ</v>
      </c>
      <c r="I204" s="248">
        <v>1</v>
      </c>
      <c r="J204" s="11"/>
      <c r="K204" s="43" t="s">
        <v>74</v>
      </c>
      <c r="L204" s="43" t="s">
        <v>73</v>
      </c>
      <c r="M204" s="43" t="s">
        <v>74</v>
      </c>
      <c r="N204" s="43" t="s">
        <v>213</v>
      </c>
      <c r="O204" s="11" t="s">
        <v>73</v>
      </c>
      <c r="P204" s="43" t="s">
        <v>73</v>
      </c>
      <c r="Q204" s="44" t="s">
        <v>75</v>
      </c>
      <c r="R204" s="30"/>
      <c r="S204" s="43" t="s">
        <v>76</v>
      </c>
      <c r="T204" s="30"/>
      <c r="U204" s="30"/>
      <c r="V204" s="30" t="s">
        <v>944</v>
      </c>
      <c r="W204" s="53" t="s">
        <v>77</v>
      </c>
      <c r="X204" s="227" t="s">
        <v>287</v>
      </c>
      <c r="Y204" s="170" t="s">
        <v>199</v>
      </c>
      <c r="Z204" s="138" t="s">
        <v>188</v>
      </c>
    </row>
    <row r="205" spans="1:26" s="11" customFormat="1" ht="72" customHeight="1" x14ac:dyDescent="0.2">
      <c r="A205" s="141">
        <f t="shared" si="13"/>
        <v>204</v>
      </c>
      <c r="B205" s="37">
        <v>43906</v>
      </c>
      <c r="C205" s="13" t="str">
        <f t="shared" si="11"/>
        <v>USBP</v>
      </c>
      <c r="D205" s="35" t="s">
        <v>36</v>
      </c>
      <c r="E205" s="35" t="s">
        <v>288</v>
      </c>
      <c r="F205" s="35"/>
      <c r="G205" s="2" t="s">
        <v>89</v>
      </c>
      <c r="H205" s="163" t="str">
        <f t="shared" si="12"/>
        <v>Wellton, AZ</v>
      </c>
      <c r="I205" s="252">
        <v>1</v>
      </c>
      <c r="K205" s="43" t="s">
        <v>74</v>
      </c>
      <c r="L205" s="35" t="s">
        <v>73</v>
      </c>
      <c r="M205" s="35" t="s">
        <v>74</v>
      </c>
      <c r="N205" s="11" t="s">
        <v>247</v>
      </c>
      <c r="O205" s="11" t="s">
        <v>74</v>
      </c>
      <c r="P205" s="11" t="s">
        <v>74</v>
      </c>
      <c r="Q205" s="2"/>
      <c r="R205" s="30"/>
      <c r="S205" s="43" t="s">
        <v>76</v>
      </c>
      <c r="T205" s="30"/>
      <c r="U205" s="30"/>
      <c r="V205" s="30" t="s">
        <v>944</v>
      </c>
      <c r="W205" s="329" t="s">
        <v>96</v>
      </c>
      <c r="X205" s="216" t="s">
        <v>289</v>
      </c>
      <c r="Y205" s="13">
        <v>43902</v>
      </c>
      <c r="Z205" s="163" t="s">
        <v>290</v>
      </c>
    </row>
    <row r="206" spans="1:26" s="11" customFormat="1" ht="32" x14ac:dyDescent="0.2">
      <c r="A206" s="141">
        <f t="shared" si="13"/>
        <v>205</v>
      </c>
      <c r="B206" s="13">
        <v>43917</v>
      </c>
      <c r="C206" s="13" t="str">
        <f t="shared" si="11"/>
        <v>USBP</v>
      </c>
      <c r="D206" s="11" t="s">
        <v>34</v>
      </c>
      <c r="E206" s="11" t="s">
        <v>95</v>
      </c>
      <c r="G206" s="2" t="s">
        <v>89</v>
      </c>
      <c r="H206" s="163" t="str">
        <f t="shared" si="12"/>
        <v>Calexico, CA</v>
      </c>
      <c r="I206" s="129">
        <v>1</v>
      </c>
      <c r="J206" s="11" t="s">
        <v>73</v>
      </c>
      <c r="K206" s="10" t="s">
        <v>74</v>
      </c>
      <c r="L206" s="11" t="s">
        <v>73</v>
      </c>
      <c r="M206" s="11" t="s">
        <v>74</v>
      </c>
      <c r="N206" s="11" t="s">
        <v>280</v>
      </c>
      <c r="O206" s="11" t="s">
        <v>74</v>
      </c>
      <c r="P206" s="11" t="s">
        <v>74</v>
      </c>
      <c r="R206" s="30"/>
      <c r="S206" s="43" t="s">
        <v>76</v>
      </c>
      <c r="T206" s="30"/>
      <c r="U206" s="30"/>
      <c r="V206" s="30" t="s">
        <v>944</v>
      </c>
      <c r="W206" s="40" t="s">
        <v>77</v>
      </c>
      <c r="X206" s="217" t="s">
        <v>291</v>
      </c>
      <c r="Y206" s="166" t="s">
        <v>292</v>
      </c>
      <c r="Z206" s="166"/>
    </row>
    <row r="207" spans="1:26" s="11" customFormat="1" ht="48" x14ac:dyDescent="0.2">
      <c r="A207" s="141">
        <f t="shared" si="13"/>
        <v>206</v>
      </c>
      <c r="B207" s="13">
        <v>43909</v>
      </c>
      <c r="C207" s="13" t="str">
        <f t="shared" si="11"/>
        <v>USBP</v>
      </c>
      <c r="D207" s="11" t="s">
        <v>28</v>
      </c>
      <c r="E207" s="11" t="s">
        <v>113</v>
      </c>
      <c r="G207" s="2" t="s">
        <v>86</v>
      </c>
      <c r="H207" s="163" t="str">
        <f t="shared" si="12"/>
        <v>Lordsburg, NM</v>
      </c>
      <c r="I207" s="129">
        <v>1</v>
      </c>
      <c r="J207" s="11" t="s">
        <v>73</v>
      </c>
      <c r="K207" s="11" t="s">
        <v>74</v>
      </c>
      <c r="L207" s="11" t="s">
        <v>73</v>
      </c>
      <c r="M207" s="11" t="s">
        <v>74</v>
      </c>
      <c r="N207" s="11" t="s">
        <v>192</v>
      </c>
      <c r="O207" s="11" t="s">
        <v>73</v>
      </c>
      <c r="P207" s="11" t="s">
        <v>73</v>
      </c>
      <c r="Q207" s="2" t="s">
        <v>75</v>
      </c>
      <c r="R207" s="30"/>
      <c r="S207" s="43" t="s">
        <v>76</v>
      </c>
      <c r="T207" s="30"/>
      <c r="U207" s="30"/>
      <c r="V207" s="30" t="s">
        <v>944</v>
      </c>
      <c r="W207" s="12" t="s">
        <v>96</v>
      </c>
      <c r="X207" s="216" t="s">
        <v>293</v>
      </c>
      <c r="Y207" s="13">
        <v>43909</v>
      </c>
      <c r="Z207" s="12" t="s">
        <v>188</v>
      </c>
    </row>
    <row r="208" spans="1:26" s="11" customFormat="1" ht="32" x14ac:dyDescent="0.2">
      <c r="A208" s="141">
        <f t="shared" si="13"/>
        <v>207</v>
      </c>
      <c r="B208" s="13">
        <v>43913</v>
      </c>
      <c r="C208" s="13" t="str">
        <f t="shared" si="11"/>
        <v>USBP</v>
      </c>
      <c r="D208" s="11" t="s">
        <v>28</v>
      </c>
      <c r="E208" s="11" t="s">
        <v>102</v>
      </c>
      <c r="G208" s="2" t="s">
        <v>86</v>
      </c>
      <c r="H208" s="163" t="str">
        <f t="shared" si="12"/>
        <v>El Paso, TX</v>
      </c>
      <c r="I208" s="129">
        <v>1</v>
      </c>
      <c r="J208" s="11" t="s">
        <v>73</v>
      </c>
      <c r="K208" s="11" t="s">
        <v>74</v>
      </c>
      <c r="L208" s="11" t="s">
        <v>73</v>
      </c>
      <c r="M208" s="11" t="s">
        <v>74</v>
      </c>
      <c r="N208" s="11" t="s">
        <v>216</v>
      </c>
      <c r="O208" s="11" t="s">
        <v>73</v>
      </c>
      <c r="P208" s="11" t="s">
        <v>73</v>
      </c>
      <c r="Q208" s="2" t="s">
        <v>75</v>
      </c>
      <c r="R208" s="30"/>
      <c r="S208" s="43" t="s">
        <v>76</v>
      </c>
      <c r="T208" s="30"/>
      <c r="U208" s="30"/>
      <c r="V208" s="30" t="s">
        <v>944</v>
      </c>
      <c r="W208" s="200" t="s">
        <v>77</v>
      </c>
      <c r="X208" s="216" t="s">
        <v>294</v>
      </c>
      <c r="Y208" s="137"/>
      <c r="Z208" s="158"/>
    </row>
    <row r="209" spans="1:26" s="11" customFormat="1" ht="32" x14ac:dyDescent="0.2">
      <c r="A209" s="141">
        <f t="shared" si="13"/>
        <v>208</v>
      </c>
      <c r="B209" s="13">
        <v>43915</v>
      </c>
      <c r="C209" s="13" t="str">
        <f t="shared" si="11"/>
        <v>USBP</v>
      </c>
      <c r="D209" s="11" t="s">
        <v>28</v>
      </c>
      <c r="E209" s="11" t="s">
        <v>119</v>
      </c>
      <c r="G209" s="2" t="s">
        <v>86</v>
      </c>
      <c r="H209" s="163" t="str">
        <f t="shared" si="12"/>
        <v>Clint, TX</v>
      </c>
      <c r="I209" s="129">
        <v>1</v>
      </c>
      <c r="J209" s="11" t="s">
        <v>73</v>
      </c>
      <c r="K209" s="11" t="s">
        <v>74</v>
      </c>
      <c r="L209" s="11" t="s">
        <v>73</v>
      </c>
      <c r="M209" s="11" t="s">
        <v>74</v>
      </c>
      <c r="N209" s="11" t="str">
        <f>'USBP MASTER'!M259</f>
        <v>NO</v>
      </c>
      <c r="O209" s="11" t="s">
        <v>73</v>
      </c>
      <c r="P209" s="11" t="s">
        <v>74</v>
      </c>
      <c r="Q209" s="2"/>
      <c r="R209" s="30"/>
      <c r="S209" s="43" t="s">
        <v>76</v>
      </c>
      <c r="T209" s="30"/>
      <c r="U209" s="30"/>
      <c r="V209" s="30" t="s">
        <v>944</v>
      </c>
      <c r="W209" s="200" t="s">
        <v>77</v>
      </c>
      <c r="X209" s="216" t="s">
        <v>295</v>
      </c>
      <c r="Y209" s="137"/>
      <c r="Z209" s="158"/>
    </row>
    <row r="210" spans="1:26" s="11" customFormat="1" ht="16" x14ac:dyDescent="0.2">
      <c r="A210" s="141">
        <f t="shared" si="13"/>
        <v>209</v>
      </c>
      <c r="B210" s="1">
        <v>43907</v>
      </c>
      <c r="C210" s="13" t="str">
        <f t="shared" si="11"/>
        <v>USBP</v>
      </c>
      <c r="D210" s="2" t="s">
        <v>26</v>
      </c>
      <c r="E210" s="2" t="s">
        <v>296</v>
      </c>
      <c r="F210" s="2"/>
      <c r="G210" s="2" t="s">
        <v>86</v>
      </c>
      <c r="H210" s="163" t="str">
        <f t="shared" si="12"/>
        <v>Tonawanda, NY</v>
      </c>
      <c r="I210" s="254">
        <v>1</v>
      </c>
      <c r="J210" s="2" t="s">
        <v>74</v>
      </c>
      <c r="K210" s="2" t="s">
        <v>74</v>
      </c>
      <c r="L210" s="2" t="s">
        <v>73</v>
      </c>
      <c r="M210" s="2" t="s">
        <v>74</v>
      </c>
      <c r="N210" s="2" t="s">
        <v>216</v>
      </c>
      <c r="O210" s="11" t="s">
        <v>73</v>
      </c>
      <c r="P210" s="16" t="s">
        <v>74</v>
      </c>
      <c r="Q210" s="2"/>
      <c r="R210" s="30"/>
      <c r="S210" s="43" t="s">
        <v>76</v>
      </c>
      <c r="T210" s="30"/>
      <c r="U210" s="30"/>
      <c r="V210" s="30" t="s">
        <v>944</v>
      </c>
      <c r="W210" s="40" t="s">
        <v>77</v>
      </c>
      <c r="X210" s="216" t="s">
        <v>297</v>
      </c>
      <c r="Y210" s="156"/>
      <c r="Z210" s="159"/>
    </row>
    <row r="211" spans="1:26" s="11" customFormat="1" ht="64" x14ac:dyDescent="0.2">
      <c r="A211" s="141">
        <f t="shared" si="13"/>
        <v>210</v>
      </c>
      <c r="B211" s="1">
        <v>43915</v>
      </c>
      <c r="C211" s="13" t="str">
        <f t="shared" si="11"/>
        <v>USBP</v>
      </c>
      <c r="D211" s="2" t="s">
        <v>15</v>
      </c>
      <c r="E211" s="2" t="s">
        <v>15</v>
      </c>
      <c r="F211" s="2" t="s">
        <v>85</v>
      </c>
      <c r="G211" s="2" t="s">
        <v>72</v>
      </c>
      <c r="H211" s="163" t="str">
        <f t="shared" si="12"/>
        <v>Del Rio, TX</v>
      </c>
      <c r="I211" s="254">
        <v>1</v>
      </c>
      <c r="J211" s="2" t="s">
        <v>73</v>
      </c>
      <c r="K211" s="2" t="s">
        <v>74</v>
      </c>
      <c r="L211" s="2" t="s">
        <v>73</v>
      </c>
      <c r="M211" s="2" t="s">
        <v>74</v>
      </c>
      <c r="N211" s="2" t="s">
        <v>298</v>
      </c>
      <c r="O211" s="11" t="s">
        <v>73</v>
      </c>
      <c r="P211" s="16" t="s">
        <v>73</v>
      </c>
      <c r="Q211" s="2" t="s">
        <v>75</v>
      </c>
      <c r="R211" s="30"/>
      <c r="S211" s="43" t="s">
        <v>76</v>
      </c>
      <c r="T211" s="30"/>
      <c r="U211" s="30"/>
      <c r="V211" s="30" t="s">
        <v>944</v>
      </c>
      <c r="W211" s="53" t="s">
        <v>77</v>
      </c>
      <c r="X211" s="216" t="s">
        <v>299</v>
      </c>
      <c r="Y211" s="138"/>
      <c r="Z211" s="138"/>
    </row>
    <row r="212" spans="1:26" s="11" customFormat="1" ht="16" x14ac:dyDescent="0.2">
      <c r="A212" s="141">
        <f t="shared" si="13"/>
        <v>211</v>
      </c>
      <c r="B212" s="13">
        <v>43909</v>
      </c>
      <c r="C212" s="13" t="str">
        <f t="shared" si="11"/>
        <v>USBP</v>
      </c>
      <c r="D212" s="11" t="s">
        <v>27</v>
      </c>
      <c r="E212" s="11" t="s">
        <v>27</v>
      </c>
      <c r="F212" s="11" t="s">
        <v>85</v>
      </c>
      <c r="G212" s="2" t="s">
        <v>86</v>
      </c>
      <c r="H212" s="163" t="str">
        <f t="shared" si="12"/>
        <v>Selfridge ANGB, MI</v>
      </c>
      <c r="I212" s="129">
        <v>1</v>
      </c>
      <c r="J212" s="11" t="s">
        <v>73</v>
      </c>
      <c r="K212" s="11" t="s">
        <v>74</v>
      </c>
      <c r="L212" s="11" t="s">
        <v>73</v>
      </c>
      <c r="M212" s="11" t="s">
        <v>74</v>
      </c>
      <c r="N212" s="11" t="s">
        <v>210</v>
      </c>
      <c r="O212" s="11" t="s">
        <v>74</v>
      </c>
      <c r="P212" s="11" t="s">
        <v>74</v>
      </c>
      <c r="Q212" s="2"/>
      <c r="R212" s="30"/>
      <c r="S212" s="43" t="s">
        <v>76</v>
      </c>
      <c r="T212" s="30"/>
      <c r="U212" s="30"/>
      <c r="V212" s="30" t="s">
        <v>944</v>
      </c>
      <c r="W212" s="29" t="s">
        <v>80</v>
      </c>
      <c r="X212" s="216" t="s">
        <v>300</v>
      </c>
      <c r="Y212" s="156">
        <v>43908</v>
      </c>
      <c r="Z212" s="157" t="s">
        <v>188</v>
      </c>
    </row>
    <row r="213" spans="1:26" s="11" customFormat="1" ht="16" x14ac:dyDescent="0.2">
      <c r="A213" s="141">
        <f t="shared" si="13"/>
        <v>212</v>
      </c>
      <c r="B213" s="13">
        <v>43909</v>
      </c>
      <c r="C213" s="13" t="str">
        <f t="shared" si="11"/>
        <v>USBP</v>
      </c>
      <c r="D213" s="11" t="s">
        <v>27</v>
      </c>
      <c r="E213" s="11" t="s">
        <v>27</v>
      </c>
      <c r="F213" s="11" t="s">
        <v>85</v>
      </c>
      <c r="G213" s="2" t="s">
        <v>86</v>
      </c>
      <c r="H213" s="163" t="str">
        <f t="shared" si="12"/>
        <v>Selfridge ANGB, MI</v>
      </c>
      <c r="I213" s="129">
        <v>1</v>
      </c>
      <c r="J213" s="11" t="s">
        <v>73</v>
      </c>
      <c r="K213" s="11" t="s">
        <v>74</v>
      </c>
      <c r="L213" s="11" t="s">
        <v>73</v>
      </c>
      <c r="M213" s="11" t="s">
        <v>74</v>
      </c>
      <c r="N213" s="11" t="s">
        <v>210</v>
      </c>
      <c r="O213" s="11" t="s">
        <v>74</v>
      </c>
      <c r="P213" s="11" t="s">
        <v>74</v>
      </c>
      <c r="Q213" s="2"/>
      <c r="R213" s="30"/>
      <c r="S213" s="43" t="s">
        <v>76</v>
      </c>
      <c r="T213" s="30"/>
      <c r="U213" s="30"/>
      <c r="V213" s="30" t="s">
        <v>944</v>
      </c>
      <c r="W213" s="29" t="s">
        <v>80</v>
      </c>
      <c r="X213" s="216" t="s">
        <v>300</v>
      </c>
      <c r="Y213" s="156">
        <v>43908</v>
      </c>
      <c r="Z213" s="157" t="s">
        <v>188</v>
      </c>
    </row>
    <row r="214" spans="1:26" s="43" customFormat="1" ht="32" x14ac:dyDescent="0.2">
      <c r="A214" s="141">
        <f t="shared" si="13"/>
        <v>213</v>
      </c>
      <c r="B214" s="47">
        <f>'USBP MASTER'!B285</f>
        <v>43917</v>
      </c>
      <c r="C214" s="13" t="str">
        <f t="shared" si="11"/>
        <v>USBP</v>
      </c>
      <c r="D214" s="43" t="s">
        <v>35</v>
      </c>
      <c r="E214" s="43" t="s">
        <v>301</v>
      </c>
      <c r="G214" s="44" t="s">
        <v>89</v>
      </c>
      <c r="H214" s="163" t="str">
        <f t="shared" si="12"/>
        <v>Three Points, AZ</v>
      </c>
      <c r="I214" s="248">
        <v>1</v>
      </c>
      <c r="J214" s="43" t="s">
        <v>73</v>
      </c>
      <c r="K214" s="43" t="s">
        <v>74</v>
      </c>
      <c r="L214" s="43" t="s">
        <v>73</v>
      </c>
      <c r="M214" s="43" t="s">
        <v>74</v>
      </c>
      <c r="N214" s="43" t="str">
        <f>'USBP MASTER'!M285</f>
        <v>NO</v>
      </c>
      <c r="O214" s="11" t="s">
        <v>74</v>
      </c>
      <c r="P214" s="43" t="s">
        <v>73</v>
      </c>
      <c r="Q214" s="44" t="s">
        <v>75</v>
      </c>
      <c r="R214" s="30"/>
      <c r="S214" s="43" t="s">
        <v>76</v>
      </c>
      <c r="T214" s="30"/>
      <c r="U214" s="30"/>
      <c r="V214" s="30" t="s">
        <v>944</v>
      </c>
      <c r="W214" s="53" t="s">
        <v>77</v>
      </c>
      <c r="X214" s="219" t="s">
        <v>302</v>
      </c>
      <c r="Y214" s="170"/>
      <c r="Z214" s="138"/>
    </row>
    <row r="215" spans="1:26" s="11" customFormat="1" ht="32" x14ac:dyDescent="0.2">
      <c r="A215" s="141">
        <f t="shared" si="13"/>
        <v>214</v>
      </c>
      <c r="B215" s="1">
        <v>43902</v>
      </c>
      <c r="C215" s="13" t="str">
        <f t="shared" si="11"/>
        <v>USBP</v>
      </c>
      <c r="D215" s="2" t="s">
        <v>33</v>
      </c>
      <c r="E215" s="2" t="s">
        <v>33</v>
      </c>
      <c r="F215" s="2" t="s">
        <v>85</v>
      </c>
      <c r="G215" s="2" t="s">
        <v>89</v>
      </c>
      <c r="H215" s="163" t="str">
        <f t="shared" si="12"/>
        <v>Chula Vista, CA</v>
      </c>
      <c r="I215" s="254">
        <v>1</v>
      </c>
      <c r="J215" s="2" t="s">
        <v>73</v>
      </c>
      <c r="K215" s="2" t="s">
        <v>74</v>
      </c>
      <c r="L215" s="2" t="s">
        <v>73</v>
      </c>
      <c r="M215" s="2" t="s">
        <v>74</v>
      </c>
      <c r="N215" s="2" t="s">
        <v>252</v>
      </c>
      <c r="O215" s="11" t="s">
        <v>74</v>
      </c>
      <c r="P215" s="16" t="s">
        <v>74</v>
      </c>
      <c r="Q215" s="2"/>
      <c r="R215" s="30"/>
      <c r="S215" s="43" t="s">
        <v>76</v>
      </c>
      <c r="T215" s="30"/>
      <c r="U215" s="30"/>
      <c r="V215" s="30" t="s">
        <v>944</v>
      </c>
      <c r="W215" s="11" t="s">
        <v>96</v>
      </c>
      <c r="X215" s="225" t="s">
        <v>303</v>
      </c>
      <c r="Y215" s="15">
        <v>43903</v>
      </c>
      <c r="Z215" s="18" t="s">
        <v>188</v>
      </c>
    </row>
    <row r="216" spans="1:26" s="11" customFormat="1" ht="32" x14ac:dyDescent="0.2">
      <c r="A216" s="141">
        <f t="shared" si="13"/>
        <v>215</v>
      </c>
      <c r="B216" s="37">
        <v>43906</v>
      </c>
      <c r="C216" s="13" t="str">
        <f t="shared" si="11"/>
        <v>USBP</v>
      </c>
      <c r="D216" s="38" t="s">
        <v>33</v>
      </c>
      <c r="E216" s="38" t="s">
        <v>33</v>
      </c>
      <c r="F216" s="38" t="s">
        <v>304</v>
      </c>
      <c r="G216" s="2" t="s">
        <v>89</v>
      </c>
      <c r="H216" s="163" t="str">
        <f t="shared" si="12"/>
        <v>Chula Vista, CA</v>
      </c>
      <c r="I216" s="252">
        <v>1</v>
      </c>
      <c r="J216" s="35" t="s">
        <v>74</v>
      </c>
      <c r="K216" s="35" t="s">
        <v>73</v>
      </c>
      <c r="L216" s="35" t="s">
        <v>73</v>
      </c>
      <c r="M216" s="35" t="s">
        <v>74</v>
      </c>
      <c r="N216" s="11" t="s">
        <v>237</v>
      </c>
      <c r="O216" s="11" t="s">
        <v>74</v>
      </c>
      <c r="P216" s="11" t="s">
        <v>74</v>
      </c>
      <c r="Q216" s="2"/>
      <c r="R216" s="30"/>
      <c r="S216" s="43" t="s">
        <v>76</v>
      </c>
      <c r="T216" s="30"/>
      <c r="U216" s="30"/>
      <c r="V216" s="30" t="s">
        <v>944</v>
      </c>
      <c r="W216" s="11" t="s">
        <v>96</v>
      </c>
      <c r="X216" s="225" t="s">
        <v>305</v>
      </c>
      <c r="Y216" s="13">
        <v>43900</v>
      </c>
      <c r="Z216" s="12" t="s">
        <v>188</v>
      </c>
    </row>
    <row r="217" spans="1:26" s="11" customFormat="1" ht="48" x14ac:dyDescent="0.2">
      <c r="A217" s="141">
        <f t="shared" si="13"/>
        <v>216</v>
      </c>
      <c r="B217" s="37">
        <v>43907</v>
      </c>
      <c r="C217" s="13" t="str">
        <f t="shared" si="11"/>
        <v>USBP</v>
      </c>
      <c r="D217" s="35" t="s">
        <v>33</v>
      </c>
      <c r="E217" s="35" t="s">
        <v>145</v>
      </c>
      <c r="F217" s="35"/>
      <c r="G217" s="2" t="s">
        <v>89</v>
      </c>
      <c r="H217" s="163" t="str">
        <f t="shared" si="12"/>
        <v>San Diego, CA</v>
      </c>
      <c r="I217" s="252">
        <v>1</v>
      </c>
      <c r="J217" s="35" t="s">
        <v>74</v>
      </c>
      <c r="K217" s="35" t="s">
        <v>74</v>
      </c>
      <c r="L217" s="35" t="s">
        <v>73</v>
      </c>
      <c r="M217" s="35" t="s">
        <v>74</v>
      </c>
      <c r="N217" s="11" t="s">
        <v>197</v>
      </c>
      <c r="O217" s="11" t="s">
        <v>73</v>
      </c>
      <c r="P217" s="11" t="s">
        <v>74</v>
      </c>
      <c r="Q217" s="2"/>
      <c r="R217" s="30"/>
      <c r="S217" s="43" t="s">
        <v>76</v>
      </c>
      <c r="T217" s="30"/>
      <c r="U217" s="30"/>
      <c r="V217" s="30" t="s">
        <v>944</v>
      </c>
      <c r="W217" s="11" t="s">
        <v>77</v>
      </c>
      <c r="X217" s="216" t="s">
        <v>306</v>
      </c>
      <c r="Y217" s="11" t="s">
        <v>199</v>
      </c>
      <c r="Z217" s="12" t="s">
        <v>188</v>
      </c>
    </row>
    <row r="218" spans="1:26" s="11" customFormat="1" ht="32" x14ac:dyDescent="0.2">
      <c r="A218" s="141">
        <f t="shared" si="13"/>
        <v>217</v>
      </c>
      <c r="B218" s="13">
        <v>43913</v>
      </c>
      <c r="C218" s="13" t="str">
        <f t="shared" si="11"/>
        <v>USBP</v>
      </c>
      <c r="D218" s="11" t="s">
        <v>27</v>
      </c>
      <c r="E218" s="11" t="s">
        <v>307</v>
      </c>
      <c r="G218" s="2" t="s">
        <v>86</v>
      </c>
      <c r="H218" s="163" t="str">
        <f t="shared" si="12"/>
        <v>Port Clinton, OH</v>
      </c>
      <c r="I218" s="129">
        <v>1</v>
      </c>
      <c r="J218" s="11" t="s">
        <v>74</v>
      </c>
      <c r="K218" s="11" t="s">
        <v>73</v>
      </c>
      <c r="L218" s="11" t="s">
        <v>73</v>
      </c>
      <c r="M218" s="11" t="s">
        <v>74</v>
      </c>
      <c r="O218" s="11" t="s">
        <v>73</v>
      </c>
      <c r="P218" s="11" t="s">
        <v>74</v>
      </c>
      <c r="Q218" s="2"/>
      <c r="R218" s="30"/>
      <c r="S218" s="43" t="s">
        <v>76</v>
      </c>
      <c r="T218" s="30"/>
      <c r="U218" s="30"/>
      <c r="V218" s="30" t="s">
        <v>944</v>
      </c>
      <c r="W218" s="11" t="s">
        <v>77</v>
      </c>
      <c r="X218" s="216" t="s">
        <v>308</v>
      </c>
      <c r="Y218" s="159" t="s">
        <v>309</v>
      </c>
      <c r="Z218" s="157" t="s">
        <v>188</v>
      </c>
    </row>
    <row r="219" spans="1:26" s="11" customFormat="1" ht="16" x14ac:dyDescent="0.2">
      <c r="A219" s="141">
        <f t="shared" si="13"/>
        <v>218</v>
      </c>
      <c r="B219" s="13">
        <v>43915</v>
      </c>
      <c r="C219" s="13" t="str">
        <f t="shared" si="11"/>
        <v>USBP</v>
      </c>
      <c r="D219" s="11" t="s">
        <v>27</v>
      </c>
      <c r="E219" s="11" t="s">
        <v>27</v>
      </c>
      <c r="F219" s="11" t="s">
        <v>202</v>
      </c>
      <c r="G219" s="2" t="s">
        <v>86</v>
      </c>
      <c r="H219" s="163" t="str">
        <f t="shared" si="12"/>
        <v>Selfridge ANGB, MI</v>
      </c>
      <c r="I219" s="129">
        <v>1</v>
      </c>
      <c r="J219" s="11" t="s">
        <v>74</v>
      </c>
      <c r="K219" s="11" t="s">
        <v>74</v>
      </c>
      <c r="L219" s="11" t="s">
        <v>73</v>
      </c>
      <c r="M219" s="11" t="s">
        <v>74</v>
      </c>
      <c r="O219" s="11" t="s">
        <v>74</v>
      </c>
      <c r="P219" s="11" t="s">
        <v>74</v>
      </c>
      <c r="Q219" s="2"/>
      <c r="R219" s="30"/>
      <c r="S219" s="43" t="s">
        <v>76</v>
      </c>
      <c r="T219" s="30"/>
      <c r="U219" s="30"/>
      <c r="V219" s="30" t="s">
        <v>944</v>
      </c>
      <c r="W219" s="11" t="s">
        <v>77</v>
      </c>
      <c r="X219" s="219" t="s">
        <v>310</v>
      </c>
      <c r="Y219" s="159" t="s">
        <v>309</v>
      </c>
      <c r="Z219" s="157" t="s">
        <v>188</v>
      </c>
    </row>
    <row r="220" spans="1:26" s="11" customFormat="1" ht="48" x14ac:dyDescent="0.2">
      <c r="A220" s="141">
        <f t="shared" si="13"/>
        <v>219</v>
      </c>
      <c r="B220" s="1">
        <v>43915</v>
      </c>
      <c r="C220" s="13" t="str">
        <f t="shared" si="11"/>
        <v>USBP</v>
      </c>
      <c r="D220" s="2" t="s">
        <v>15</v>
      </c>
      <c r="E220" s="2" t="s">
        <v>191</v>
      </c>
      <c r="F220" s="2"/>
      <c r="G220" s="2" t="s">
        <v>72</v>
      </c>
      <c r="H220" s="163" t="str">
        <f t="shared" si="12"/>
        <v>Del Rio, TX</v>
      </c>
      <c r="I220" s="254">
        <v>1</v>
      </c>
      <c r="J220" s="2" t="s">
        <v>74</v>
      </c>
      <c r="K220" s="2" t="s">
        <v>74</v>
      </c>
      <c r="L220" s="2" t="s">
        <v>73</v>
      </c>
      <c r="M220" s="2" t="s">
        <v>74</v>
      </c>
      <c r="N220" s="2" t="s">
        <v>311</v>
      </c>
      <c r="O220" s="11" t="s">
        <v>73</v>
      </c>
      <c r="P220" s="16" t="s">
        <v>73</v>
      </c>
      <c r="Q220" s="2" t="s">
        <v>75</v>
      </c>
      <c r="R220" s="30"/>
      <c r="S220" s="43" t="s">
        <v>76</v>
      </c>
      <c r="T220" s="30"/>
      <c r="U220" s="30"/>
      <c r="V220" s="30" t="s">
        <v>944</v>
      </c>
      <c r="W220" s="11" t="s">
        <v>77</v>
      </c>
      <c r="X220" s="216" t="s">
        <v>312</v>
      </c>
      <c r="Y220" s="138" t="s">
        <v>313</v>
      </c>
      <c r="Z220" s="138" t="s">
        <v>188</v>
      </c>
    </row>
    <row r="221" spans="1:26" s="43" customFormat="1" ht="16" x14ac:dyDescent="0.2">
      <c r="A221" s="141">
        <f t="shared" si="13"/>
        <v>220</v>
      </c>
      <c r="B221" s="137">
        <f>'USBP MASTER'!B475</f>
        <v>43915</v>
      </c>
      <c r="C221" s="13" t="str">
        <f t="shared" si="11"/>
        <v>USBP</v>
      </c>
      <c r="D221" s="45" t="s">
        <v>17</v>
      </c>
      <c r="E221" s="138" t="s">
        <v>17</v>
      </c>
      <c r="F221" s="138" t="s">
        <v>314</v>
      </c>
      <c r="G221" s="44" t="s">
        <v>72</v>
      </c>
      <c r="H221" s="163" t="str">
        <f t="shared" si="12"/>
        <v>Laredo, TX</v>
      </c>
      <c r="I221" s="249">
        <v>1</v>
      </c>
      <c r="J221" s="45" t="s">
        <v>74</v>
      </c>
      <c r="K221" s="45" t="s">
        <v>74</v>
      </c>
      <c r="L221" s="45" t="s">
        <v>73</v>
      </c>
      <c r="M221" s="45" t="s">
        <v>74</v>
      </c>
      <c r="O221" s="11" t="s">
        <v>74</v>
      </c>
      <c r="P221" s="45" t="s">
        <v>73</v>
      </c>
      <c r="Q221" s="44" t="s">
        <v>75</v>
      </c>
      <c r="R221" s="30"/>
      <c r="S221" s="43" t="s">
        <v>76</v>
      </c>
      <c r="T221" s="30"/>
      <c r="U221" s="30"/>
      <c r="V221" s="30" t="s">
        <v>944</v>
      </c>
      <c r="W221" s="43" t="s">
        <v>77</v>
      </c>
      <c r="X221" s="216" t="s">
        <v>315</v>
      </c>
      <c r="Y221" s="47"/>
      <c r="Z221" s="48"/>
    </row>
    <row r="222" spans="1:26" s="11" customFormat="1" ht="16" x14ac:dyDescent="0.2">
      <c r="A222" s="141">
        <f t="shared" si="13"/>
        <v>221</v>
      </c>
      <c r="B222" s="37">
        <v>43905</v>
      </c>
      <c r="C222" s="13" t="str">
        <f t="shared" si="11"/>
        <v>USBP</v>
      </c>
      <c r="D222" s="35" t="s">
        <v>18</v>
      </c>
      <c r="E222" s="35" t="s">
        <v>18</v>
      </c>
      <c r="F222" s="35" t="s">
        <v>85</v>
      </c>
      <c r="G222" s="2" t="s">
        <v>72</v>
      </c>
      <c r="H222" s="163" t="str">
        <f t="shared" si="12"/>
        <v>Pembroke Pines, FL</v>
      </c>
      <c r="I222" s="252">
        <v>1</v>
      </c>
      <c r="J222" s="35" t="s">
        <v>73</v>
      </c>
      <c r="K222" s="35" t="s">
        <v>73</v>
      </c>
      <c r="L222" s="35" t="s">
        <v>73</v>
      </c>
      <c r="M222" s="35" t="s">
        <v>74</v>
      </c>
      <c r="N222" s="11" t="s">
        <v>207</v>
      </c>
      <c r="O222" s="11" t="s">
        <v>73</v>
      </c>
      <c r="P222" s="11" t="s">
        <v>73</v>
      </c>
      <c r="Q222" s="2" t="s">
        <v>75</v>
      </c>
      <c r="R222" s="30"/>
      <c r="S222" s="43" t="s">
        <v>76</v>
      </c>
      <c r="T222" s="30"/>
      <c r="U222" s="30"/>
      <c r="V222" s="30" t="s">
        <v>944</v>
      </c>
      <c r="W222" s="29" t="s">
        <v>80</v>
      </c>
      <c r="X222" s="216" t="s">
        <v>316</v>
      </c>
      <c r="Y222" s="13">
        <v>43901</v>
      </c>
      <c r="Z222" s="160" t="s">
        <v>317</v>
      </c>
    </row>
    <row r="223" spans="1:26" s="11" customFormat="1" ht="16" x14ac:dyDescent="0.2">
      <c r="A223" s="141">
        <f t="shared" si="13"/>
        <v>222</v>
      </c>
      <c r="B223" s="37">
        <v>43905</v>
      </c>
      <c r="C223" s="13" t="str">
        <f t="shared" si="11"/>
        <v>USBP</v>
      </c>
      <c r="D223" s="35" t="s">
        <v>18</v>
      </c>
      <c r="E223" s="35" t="s">
        <v>18</v>
      </c>
      <c r="F223" s="35" t="s">
        <v>85</v>
      </c>
      <c r="G223" s="2" t="s">
        <v>72</v>
      </c>
      <c r="H223" s="163" t="str">
        <f t="shared" si="12"/>
        <v>Pembroke Pines, FL</v>
      </c>
      <c r="I223" s="252">
        <v>1</v>
      </c>
      <c r="J223" s="35" t="s">
        <v>73</v>
      </c>
      <c r="K223" s="35" t="s">
        <v>73</v>
      </c>
      <c r="L223" s="35" t="s">
        <v>73</v>
      </c>
      <c r="M223" s="35" t="s">
        <v>74</v>
      </c>
      <c r="N223" s="11" t="s">
        <v>207</v>
      </c>
      <c r="O223" s="11" t="s">
        <v>73</v>
      </c>
      <c r="P223" s="11" t="s">
        <v>73</v>
      </c>
      <c r="Q223" s="2" t="s">
        <v>75</v>
      </c>
      <c r="R223" s="30"/>
      <c r="S223" s="43" t="s">
        <v>76</v>
      </c>
      <c r="T223" s="30"/>
      <c r="U223" s="30"/>
      <c r="V223" s="30" t="s">
        <v>944</v>
      </c>
      <c r="W223" s="29" t="s">
        <v>80</v>
      </c>
      <c r="X223" s="216" t="s">
        <v>316</v>
      </c>
      <c r="Y223" s="13">
        <v>43901</v>
      </c>
      <c r="Z223" s="160" t="s">
        <v>317</v>
      </c>
    </row>
    <row r="224" spans="1:26" s="11" customFormat="1" ht="48" x14ac:dyDescent="0.2">
      <c r="A224" s="141">
        <f t="shared" si="13"/>
        <v>223</v>
      </c>
      <c r="B224" s="37">
        <v>43910</v>
      </c>
      <c r="C224" s="13" t="str">
        <f t="shared" si="11"/>
        <v>USBP</v>
      </c>
      <c r="D224" s="35" t="s">
        <v>18</v>
      </c>
      <c r="E224" s="35" t="s">
        <v>18</v>
      </c>
      <c r="F224" s="35"/>
      <c r="G224" s="2" t="s">
        <v>72</v>
      </c>
      <c r="H224" s="163" t="str">
        <f t="shared" si="12"/>
        <v>Pembroke Pines, FL</v>
      </c>
      <c r="I224" s="252">
        <v>1</v>
      </c>
      <c r="J224" s="35" t="s">
        <v>73</v>
      </c>
      <c r="K224" s="35" t="s">
        <v>74</v>
      </c>
      <c r="L224" s="35" t="s">
        <v>73</v>
      </c>
      <c r="M224" s="35" t="s">
        <v>74</v>
      </c>
      <c r="N224" s="11" t="s">
        <v>192</v>
      </c>
      <c r="O224" s="11" t="s">
        <v>74</v>
      </c>
      <c r="P224" s="11" t="s">
        <v>73</v>
      </c>
      <c r="Q224" s="2" t="s">
        <v>75</v>
      </c>
      <c r="R224" s="30"/>
      <c r="S224" s="43" t="s">
        <v>76</v>
      </c>
      <c r="T224" s="30"/>
      <c r="U224" s="30"/>
      <c r="V224" s="30" t="s">
        <v>944</v>
      </c>
      <c r="W224" s="11" t="s">
        <v>125</v>
      </c>
      <c r="X224" s="216" t="s">
        <v>318</v>
      </c>
      <c r="Y224" s="13">
        <v>43909</v>
      </c>
      <c r="Z224" s="160" t="s">
        <v>188</v>
      </c>
    </row>
    <row r="225" spans="1:26" s="11" customFormat="1" ht="32" x14ac:dyDescent="0.2">
      <c r="A225" s="141">
        <f t="shared" si="13"/>
        <v>224</v>
      </c>
      <c r="B225" s="37">
        <v>43903</v>
      </c>
      <c r="C225" s="13" t="str">
        <f t="shared" si="11"/>
        <v>USBP</v>
      </c>
      <c r="D225" s="35" t="s">
        <v>20</v>
      </c>
      <c r="E225" s="35" t="s">
        <v>232</v>
      </c>
      <c r="F225" s="35"/>
      <c r="G225" s="37" t="s">
        <v>72</v>
      </c>
      <c r="H225" s="163" t="str">
        <f t="shared" si="12"/>
        <v>Weslaco, TX</v>
      </c>
      <c r="I225" s="252">
        <v>1</v>
      </c>
      <c r="J225" s="14" t="s">
        <v>74</v>
      </c>
      <c r="K225" s="14" t="s">
        <v>74</v>
      </c>
      <c r="L225" s="14" t="s">
        <v>73</v>
      </c>
      <c r="M225" s="35" t="s">
        <v>74</v>
      </c>
      <c r="N225" s="14" t="s">
        <v>319</v>
      </c>
      <c r="O225" s="11" t="s">
        <v>73</v>
      </c>
      <c r="P225" s="14" t="s">
        <v>74</v>
      </c>
      <c r="Q225" s="2"/>
      <c r="R225" s="30"/>
      <c r="S225" s="14" t="s">
        <v>76</v>
      </c>
      <c r="T225" s="30"/>
      <c r="U225" s="30"/>
      <c r="V225" s="30" t="s">
        <v>944</v>
      </c>
      <c r="W225" s="11" t="s">
        <v>77</v>
      </c>
      <c r="X225" s="222" t="s">
        <v>320</v>
      </c>
      <c r="Y225" s="37">
        <v>43897</v>
      </c>
      <c r="Z225" s="24" t="s">
        <v>188</v>
      </c>
    </row>
    <row r="226" spans="1:26" s="11" customFormat="1" ht="16" x14ac:dyDescent="0.2">
      <c r="A226" s="141">
        <f t="shared" si="13"/>
        <v>225</v>
      </c>
      <c r="B226" s="13">
        <v>43913</v>
      </c>
      <c r="C226" s="13" t="str">
        <f t="shared" si="11"/>
        <v>USBP</v>
      </c>
      <c r="D226" s="11" t="s">
        <v>20</v>
      </c>
      <c r="E226" s="11" t="s">
        <v>134</v>
      </c>
      <c r="G226" s="2" t="s">
        <v>72</v>
      </c>
      <c r="H226" s="163" t="str">
        <f t="shared" si="12"/>
        <v>Rio Grand City, TX</v>
      </c>
      <c r="I226" s="129">
        <v>1</v>
      </c>
      <c r="J226" s="11" t="s">
        <v>73</v>
      </c>
      <c r="K226" s="11" t="s">
        <v>74</v>
      </c>
      <c r="L226" s="11" t="s">
        <v>73</v>
      </c>
      <c r="M226" s="11" t="s">
        <v>74</v>
      </c>
      <c r="N226" s="11" t="s">
        <v>213</v>
      </c>
      <c r="O226" s="11" t="s">
        <v>73</v>
      </c>
      <c r="P226" s="11" t="s">
        <v>73</v>
      </c>
      <c r="Q226" s="2" t="s">
        <v>75</v>
      </c>
      <c r="R226" s="30"/>
      <c r="S226" s="14" t="s">
        <v>76</v>
      </c>
      <c r="T226" s="30"/>
      <c r="U226" s="30"/>
      <c r="V226" s="30" t="s">
        <v>944</v>
      </c>
      <c r="W226" s="11" t="s">
        <v>77</v>
      </c>
      <c r="X226" s="219" t="s">
        <v>321</v>
      </c>
      <c r="Y226" s="137">
        <v>43913</v>
      </c>
      <c r="Z226" s="138" t="s">
        <v>188</v>
      </c>
    </row>
    <row r="227" spans="1:26" s="11" customFormat="1" ht="16" x14ac:dyDescent="0.2">
      <c r="A227" s="141">
        <f t="shared" si="13"/>
        <v>226</v>
      </c>
      <c r="B227" s="13">
        <v>43913</v>
      </c>
      <c r="C227" s="13" t="str">
        <f t="shared" si="11"/>
        <v>USBP</v>
      </c>
      <c r="D227" s="11" t="s">
        <v>20</v>
      </c>
      <c r="E227" s="11" t="s">
        <v>134</v>
      </c>
      <c r="G227" s="2" t="s">
        <v>72</v>
      </c>
      <c r="H227" s="163" t="str">
        <f t="shared" si="12"/>
        <v>Rio Grand City, TX</v>
      </c>
      <c r="I227" s="129">
        <v>1</v>
      </c>
      <c r="J227" s="11" t="s">
        <v>73</v>
      </c>
      <c r="K227" s="11" t="s">
        <v>74</v>
      </c>
      <c r="L227" s="11" t="s">
        <v>73</v>
      </c>
      <c r="M227" s="11" t="s">
        <v>74</v>
      </c>
      <c r="N227" s="11" t="s">
        <v>213</v>
      </c>
      <c r="O227" s="11" t="s">
        <v>73</v>
      </c>
      <c r="P227" s="11" t="s">
        <v>73</v>
      </c>
      <c r="Q227" s="2" t="s">
        <v>75</v>
      </c>
      <c r="R227" s="30"/>
      <c r="S227" s="14" t="s">
        <v>76</v>
      </c>
      <c r="T227" s="30"/>
      <c r="U227" s="30"/>
      <c r="V227" s="30" t="s">
        <v>944</v>
      </c>
      <c r="W227" s="11" t="s">
        <v>77</v>
      </c>
      <c r="X227" s="219" t="s">
        <v>321</v>
      </c>
      <c r="Y227" s="137">
        <v>43913</v>
      </c>
      <c r="Z227" s="138" t="s">
        <v>188</v>
      </c>
    </row>
    <row r="228" spans="1:26" s="11" customFormat="1" ht="16" x14ac:dyDescent="0.2">
      <c r="A228" s="141">
        <f t="shared" si="13"/>
        <v>227</v>
      </c>
      <c r="B228" s="13">
        <v>43913</v>
      </c>
      <c r="C228" s="13" t="str">
        <f t="shared" si="11"/>
        <v>USBP</v>
      </c>
      <c r="D228" s="11" t="s">
        <v>20</v>
      </c>
      <c r="E228" s="11" t="s">
        <v>134</v>
      </c>
      <c r="G228" s="2" t="s">
        <v>72</v>
      </c>
      <c r="H228" s="163" t="str">
        <f t="shared" si="12"/>
        <v>Rio Grand City, TX</v>
      </c>
      <c r="I228" s="129">
        <v>1</v>
      </c>
      <c r="J228" s="11" t="s">
        <v>73</v>
      </c>
      <c r="K228" s="11" t="s">
        <v>74</v>
      </c>
      <c r="L228" s="11" t="s">
        <v>73</v>
      </c>
      <c r="M228" s="11" t="s">
        <v>74</v>
      </c>
      <c r="N228" s="11" t="s">
        <v>213</v>
      </c>
      <c r="O228" s="11" t="s">
        <v>73</v>
      </c>
      <c r="P228" s="11" t="s">
        <v>73</v>
      </c>
      <c r="Q228" s="2" t="s">
        <v>75</v>
      </c>
      <c r="R228" s="30"/>
      <c r="S228" s="14" t="s">
        <v>76</v>
      </c>
      <c r="T228" s="30"/>
      <c r="U228" s="30"/>
      <c r="V228" s="30" t="s">
        <v>944</v>
      </c>
      <c r="W228" s="11" t="s">
        <v>77</v>
      </c>
      <c r="X228" s="219" t="s">
        <v>321</v>
      </c>
      <c r="Y228" s="137">
        <v>43913</v>
      </c>
      <c r="Z228" s="138" t="s">
        <v>188</v>
      </c>
    </row>
    <row r="229" spans="1:26" s="11" customFormat="1" ht="16" x14ac:dyDescent="0.2">
      <c r="A229" s="141">
        <f t="shared" si="13"/>
        <v>228</v>
      </c>
      <c r="B229" s="1">
        <v>43910</v>
      </c>
      <c r="C229" s="13" t="str">
        <f t="shared" si="11"/>
        <v>USBP</v>
      </c>
      <c r="D229" s="2" t="s">
        <v>26</v>
      </c>
      <c r="E229" s="2" t="s">
        <v>26</v>
      </c>
      <c r="F229" s="2" t="s">
        <v>85</v>
      </c>
      <c r="G229" s="2" t="s">
        <v>86</v>
      </c>
      <c r="H229" s="163" t="str">
        <f t="shared" si="12"/>
        <v>Grand Island, NY</v>
      </c>
      <c r="I229" s="254">
        <v>1</v>
      </c>
      <c r="J229" s="2" t="s">
        <v>74</v>
      </c>
      <c r="K229" s="2" t="s">
        <v>74</v>
      </c>
      <c r="L229" s="2" t="s">
        <v>73</v>
      </c>
      <c r="M229" s="2" t="s">
        <v>74</v>
      </c>
      <c r="N229" s="2" t="s">
        <v>243</v>
      </c>
      <c r="O229" s="11" t="s">
        <v>74</v>
      </c>
      <c r="P229" s="16" t="s">
        <v>74</v>
      </c>
      <c r="Q229" s="2"/>
      <c r="R229" s="30"/>
      <c r="S229" s="11" t="s">
        <v>76</v>
      </c>
      <c r="T229" s="30"/>
      <c r="U229" s="30"/>
      <c r="V229" s="30" t="s">
        <v>944</v>
      </c>
      <c r="W229" s="29" t="s">
        <v>80</v>
      </c>
      <c r="X229" s="216" t="s">
        <v>322</v>
      </c>
      <c r="Y229" s="156">
        <v>43910</v>
      </c>
      <c r="Z229" s="159" t="s">
        <v>188</v>
      </c>
    </row>
    <row r="230" spans="1:26" s="11" customFormat="1" ht="16" x14ac:dyDescent="0.2">
      <c r="A230" s="141">
        <f t="shared" si="13"/>
        <v>229</v>
      </c>
      <c r="B230" s="1">
        <v>43916</v>
      </c>
      <c r="C230" s="13" t="str">
        <f t="shared" si="11"/>
        <v>USBP</v>
      </c>
      <c r="D230" s="2" t="s">
        <v>26</v>
      </c>
      <c r="E230" s="2" t="s">
        <v>296</v>
      </c>
      <c r="F230" s="2"/>
      <c r="G230" s="2" t="s">
        <v>86</v>
      </c>
      <c r="H230" s="163" t="str">
        <f t="shared" si="12"/>
        <v>Tonawanda, NY</v>
      </c>
      <c r="I230" s="254">
        <v>1</v>
      </c>
      <c r="J230" s="2" t="s">
        <v>74</v>
      </c>
      <c r="K230" s="2" t="s">
        <v>74</v>
      </c>
      <c r="L230" s="2" t="s">
        <v>73</v>
      </c>
      <c r="M230" s="2" t="s">
        <v>74</v>
      </c>
      <c r="N230" s="2" t="s">
        <v>280</v>
      </c>
      <c r="O230" s="11" t="s">
        <v>74</v>
      </c>
      <c r="P230" s="16" t="s">
        <v>74</v>
      </c>
      <c r="Q230" s="2"/>
      <c r="R230" s="30"/>
      <c r="S230" s="11" t="s">
        <v>76</v>
      </c>
      <c r="T230" s="30"/>
      <c r="U230" s="30"/>
      <c r="V230" s="30" t="s">
        <v>944</v>
      </c>
      <c r="W230" s="11" t="s">
        <v>77</v>
      </c>
      <c r="X230" s="216" t="s">
        <v>323</v>
      </c>
      <c r="Y230" s="156"/>
      <c r="Z230" s="159"/>
    </row>
    <row r="231" spans="1:26" s="11" customFormat="1" ht="32" x14ac:dyDescent="0.2">
      <c r="A231" s="141">
        <f t="shared" si="13"/>
        <v>230</v>
      </c>
      <c r="B231" s="37">
        <v>43907</v>
      </c>
      <c r="C231" s="13" t="str">
        <f t="shared" si="11"/>
        <v>USBP</v>
      </c>
      <c r="D231" s="38" t="s">
        <v>28</v>
      </c>
      <c r="E231" s="38" t="s">
        <v>324</v>
      </c>
      <c r="F231" s="38"/>
      <c r="G231" s="2" t="s">
        <v>86</v>
      </c>
      <c r="H231" s="163" t="str">
        <f t="shared" si="12"/>
        <v>Albuquerque, NM</v>
      </c>
      <c r="I231" s="256">
        <v>1</v>
      </c>
      <c r="J231" s="38" t="s">
        <v>74</v>
      </c>
      <c r="K231" s="38" t="s">
        <v>74</v>
      </c>
      <c r="L231" s="38" t="s">
        <v>73</v>
      </c>
      <c r="M231" s="38" t="s">
        <v>74</v>
      </c>
      <c r="N231" s="10" t="s">
        <v>197</v>
      </c>
      <c r="O231" s="11" t="s">
        <v>74</v>
      </c>
      <c r="P231" s="10" t="s">
        <v>74</v>
      </c>
      <c r="Q231" s="2"/>
      <c r="R231" s="30"/>
      <c r="S231" s="10" t="s">
        <v>76</v>
      </c>
      <c r="T231" s="30"/>
      <c r="U231" s="30"/>
      <c r="V231" s="30" t="s">
        <v>944</v>
      </c>
      <c r="W231" s="11" t="s">
        <v>77</v>
      </c>
      <c r="X231" s="221" t="s">
        <v>325</v>
      </c>
      <c r="Y231" s="13">
        <v>43907</v>
      </c>
      <c r="Z231" s="25" t="s">
        <v>188</v>
      </c>
    </row>
    <row r="232" spans="1:26" s="11" customFormat="1" ht="32" x14ac:dyDescent="0.2">
      <c r="A232" s="141">
        <f t="shared" si="13"/>
        <v>231</v>
      </c>
      <c r="B232" s="37">
        <v>43913</v>
      </c>
      <c r="C232" s="13" t="str">
        <f t="shared" si="11"/>
        <v>USBP</v>
      </c>
      <c r="D232" s="35" t="s">
        <v>30</v>
      </c>
      <c r="E232" s="35" t="s">
        <v>326</v>
      </c>
      <c r="F232" s="35"/>
      <c r="G232" s="2" t="s">
        <v>86</v>
      </c>
      <c r="H232" s="163" t="str">
        <f t="shared" si="12"/>
        <v>Grand Marais, MN</v>
      </c>
      <c r="I232" s="252">
        <v>1</v>
      </c>
      <c r="J232" s="35" t="s">
        <v>73</v>
      </c>
      <c r="K232" s="35" t="s">
        <v>74</v>
      </c>
      <c r="L232" s="35" t="s">
        <v>73</v>
      </c>
      <c r="M232" s="35" t="s">
        <v>74</v>
      </c>
      <c r="N232" s="11" t="s">
        <v>213</v>
      </c>
      <c r="O232" s="11" t="s">
        <v>73</v>
      </c>
      <c r="P232" s="11" t="s">
        <v>73</v>
      </c>
      <c r="Q232" s="2" t="s">
        <v>75</v>
      </c>
      <c r="R232" s="30"/>
      <c r="S232" s="11" t="s">
        <v>76</v>
      </c>
      <c r="T232" s="30"/>
      <c r="U232" s="30"/>
      <c r="V232" s="30" t="s">
        <v>944</v>
      </c>
      <c r="W232" s="11" t="s">
        <v>77</v>
      </c>
      <c r="X232" s="230" t="s">
        <v>327</v>
      </c>
      <c r="Y232" s="167" t="s">
        <v>328</v>
      </c>
      <c r="Z232" s="159" t="s">
        <v>188</v>
      </c>
    </row>
    <row r="233" spans="1:26" s="11" customFormat="1" ht="16" x14ac:dyDescent="0.2">
      <c r="A233" s="141">
        <f t="shared" si="13"/>
        <v>232</v>
      </c>
      <c r="B233" s="13">
        <v>43909</v>
      </c>
      <c r="C233" s="13" t="str">
        <f t="shared" si="11"/>
        <v>USBP</v>
      </c>
      <c r="D233" s="11" t="s">
        <v>34</v>
      </c>
      <c r="E233" s="43" t="s">
        <v>212</v>
      </c>
      <c r="F233" s="43"/>
      <c r="G233" s="2" t="s">
        <v>89</v>
      </c>
      <c r="H233" s="163" t="str">
        <f t="shared" si="12"/>
        <v>Indio, CA</v>
      </c>
      <c r="I233" s="129">
        <v>1</v>
      </c>
      <c r="J233" s="11" t="s">
        <v>73</v>
      </c>
      <c r="K233" s="11" t="s">
        <v>74</v>
      </c>
      <c r="L233" s="11" t="s">
        <v>73</v>
      </c>
      <c r="M233" s="11" t="s">
        <v>74</v>
      </c>
      <c r="N233" s="11" t="s">
        <v>192</v>
      </c>
      <c r="O233" s="11" t="s">
        <v>73</v>
      </c>
      <c r="P233" s="11" t="s">
        <v>73</v>
      </c>
      <c r="Q233" s="231" t="s">
        <v>75</v>
      </c>
      <c r="R233" s="30"/>
      <c r="S233" s="11" t="s">
        <v>76</v>
      </c>
      <c r="T233" s="30"/>
      <c r="U233" s="30"/>
      <c r="V233" s="30" t="s">
        <v>944</v>
      </c>
      <c r="W233" s="11" t="s">
        <v>96</v>
      </c>
      <c r="X233" s="219" t="s">
        <v>329</v>
      </c>
      <c r="Y233" s="137">
        <v>43909</v>
      </c>
      <c r="Z233" s="138" t="s">
        <v>188</v>
      </c>
    </row>
    <row r="234" spans="1:26" s="11" customFormat="1" ht="16" x14ac:dyDescent="0.2">
      <c r="A234" s="141">
        <f t="shared" si="13"/>
        <v>233</v>
      </c>
      <c r="B234" s="46">
        <v>43920</v>
      </c>
      <c r="C234" s="13" t="str">
        <f t="shared" si="11"/>
        <v>USBP</v>
      </c>
      <c r="D234" s="45" t="s">
        <v>29</v>
      </c>
      <c r="E234" s="45" t="s">
        <v>330</v>
      </c>
      <c r="F234" s="45"/>
      <c r="G234" s="44" t="s">
        <v>86</v>
      </c>
      <c r="H234" s="163" t="str">
        <f t="shared" si="12"/>
        <v>Havre, MT</v>
      </c>
      <c r="I234" s="249">
        <v>1</v>
      </c>
      <c r="J234" s="45" t="s">
        <v>74</v>
      </c>
      <c r="K234" s="45" t="s">
        <v>74</v>
      </c>
      <c r="L234" s="45" t="s">
        <v>73</v>
      </c>
      <c r="M234" s="45" t="s">
        <v>74</v>
      </c>
      <c r="N234" s="43" t="s">
        <v>331</v>
      </c>
      <c r="O234" s="11" t="s">
        <v>73</v>
      </c>
      <c r="P234" s="43" t="s">
        <v>73</v>
      </c>
      <c r="Q234" s="44" t="s">
        <v>75</v>
      </c>
      <c r="R234" s="30"/>
      <c r="S234" s="11" t="s">
        <v>76</v>
      </c>
      <c r="T234" s="30"/>
      <c r="U234" s="30"/>
      <c r="V234" s="30" t="s">
        <v>944</v>
      </c>
      <c r="W234" s="11" t="s">
        <v>77</v>
      </c>
      <c r="X234" s="216" t="s">
        <v>332</v>
      </c>
      <c r="Y234" s="47"/>
      <c r="Z234" s="48"/>
    </row>
    <row r="235" spans="1:26" s="11" customFormat="1" ht="16" x14ac:dyDescent="0.2">
      <c r="A235" s="141">
        <f t="shared" si="13"/>
        <v>234</v>
      </c>
      <c r="B235" s="13">
        <v>43915</v>
      </c>
      <c r="C235" s="13" t="str">
        <f t="shared" si="11"/>
        <v>USBP</v>
      </c>
      <c r="D235" s="11" t="s">
        <v>27</v>
      </c>
      <c r="E235" s="11" t="s">
        <v>333</v>
      </c>
      <c r="G235" s="2" t="s">
        <v>86</v>
      </c>
      <c r="H235" s="163" t="str">
        <f t="shared" si="12"/>
        <v>Marysville, MI</v>
      </c>
      <c r="I235" s="129">
        <v>1</v>
      </c>
      <c r="J235" s="11" t="s">
        <v>74</v>
      </c>
      <c r="K235" s="11" t="s">
        <v>74</v>
      </c>
      <c r="L235" s="11" t="s">
        <v>73</v>
      </c>
      <c r="M235" s="11" t="s">
        <v>74</v>
      </c>
      <c r="N235" s="11" t="s">
        <v>298</v>
      </c>
      <c r="O235" s="11" t="s">
        <v>73</v>
      </c>
      <c r="P235" s="11" t="s">
        <v>73</v>
      </c>
      <c r="Q235" s="2" t="s">
        <v>75</v>
      </c>
      <c r="R235" s="30"/>
      <c r="S235" s="11" t="s">
        <v>76</v>
      </c>
      <c r="T235" s="30"/>
      <c r="U235" s="30"/>
      <c r="V235" s="30" t="s">
        <v>944</v>
      </c>
      <c r="W235" s="11" t="s">
        <v>77</v>
      </c>
      <c r="X235" s="219" t="s">
        <v>334</v>
      </c>
      <c r="Y235" s="159" t="s">
        <v>309</v>
      </c>
      <c r="Z235" s="159" t="s">
        <v>188</v>
      </c>
    </row>
    <row r="236" spans="1:26" s="11" customFormat="1" ht="32" x14ac:dyDescent="0.2">
      <c r="A236" s="141">
        <f t="shared" si="13"/>
        <v>235</v>
      </c>
      <c r="B236" s="13">
        <v>43909</v>
      </c>
      <c r="C236" s="13" t="str">
        <f t="shared" si="11"/>
        <v>USBP</v>
      </c>
      <c r="D236" s="11" t="s">
        <v>27</v>
      </c>
      <c r="E236" s="11" t="s">
        <v>27</v>
      </c>
      <c r="F236" s="11" t="s">
        <v>85</v>
      </c>
      <c r="G236" s="2" t="s">
        <v>86</v>
      </c>
      <c r="H236" s="163" t="str">
        <f t="shared" si="12"/>
        <v>Selfridge ANGB, MI</v>
      </c>
      <c r="I236" s="129">
        <v>1</v>
      </c>
      <c r="J236" s="11" t="s">
        <v>74</v>
      </c>
      <c r="K236" s="11" t="s">
        <v>74</v>
      </c>
      <c r="L236" s="11" t="s">
        <v>73</v>
      </c>
      <c r="M236" s="11" t="s">
        <v>74</v>
      </c>
      <c r="N236" s="11" t="s">
        <v>192</v>
      </c>
      <c r="O236" s="11" t="s">
        <v>74</v>
      </c>
      <c r="P236" s="11" t="s">
        <v>74</v>
      </c>
      <c r="Q236" s="2"/>
      <c r="R236" s="30"/>
      <c r="S236" s="11" t="s">
        <v>76</v>
      </c>
      <c r="T236" s="30"/>
      <c r="U236" s="30"/>
      <c r="V236" s="30" t="s">
        <v>944</v>
      </c>
      <c r="W236" s="29" t="s">
        <v>80</v>
      </c>
      <c r="X236" s="216" t="s">
        <v>335</v>
      </c>
      <c r="Y236" s="55">
        <v>43907</v>
      </c>
      <c r="Z236" s="168" t="s">
        <v>188</v>
      </c>
    </row>
    <row r="237" spans="1:26" s="11" customFormat="1" ht="32" x14ac:dyDescent="0.2">
      <c r="A237" s="141">
        <f t="shared" si="13"/>
        <v>236</v>
      </c>
      <c r="B237" s="13">
        <v>43909</v>
      </c>
      <c r="C237" s="13" t="str">
        <f t="shared" si="11"/>
        <v>USBP</v>
      </c>
      <c r="D237" s="11" t="s">
        <v>27</v>
      </c>
      <c r="E237" s="11" t="s">
        <v>27</v>
      </c>
      <c r="F237" s="11" t="s">
        <v>85</v>
      </c>
      <c r="G237" s="2" t="s">
        <v>86</v>
      </c>
      <c r="H237" s="163" t="str">
        <f t="shared" si="12"/>
        <v>Selfridge ANGB, MI</v>
      </c>
      <c r="I237" s="129">
        <v>1</v>
      </c>
      <c r="J237" s="11" t="s">
        <v>74</v>
      </c>
      <c r="K237" s="11" t="s">
        <v>74</v>
      </c>
      <c r="L237" s="11" t="s">
        <v>73</v>
      </c>
      <c r="M237" s="11" t="s">
        <v>74</v>
      </c>
      <c r="N237" s="11" t="s">
        <v>192</v>
      </c>
      <c r="O237" s="11" t="s">
        <v>74</v>
      </c>
      <c r="P237" s="11" t="s">
        <v>74</v>
      </c>
      <c r="Q237" s="2"/>
      <c r="R237" s="30"/>
      <c r="S237" s="11" t="s">
        <v>76</v>
      </c>
      <c r="T237" s="30"/>
      <c r="U237" s="30"/>
      <c r="V237" s="30" t="s">
        <v>944</v>
      </c>
      <c r="W237" s="29" t="s">
        <v>80</v>
      </c>
      <c r="X237" s="216" t="s">
        <v>335</v>
      </c>
      <c r="Y237" s="55"/>
      <c r="Z237" s="168"/>
    </row>
    <row r="238" spans="1:26" s="11" customFormat="1" ht="36" customHeight="1" x14ac:dyDescent="0.2">
      <c r="A238" s="141">
        <f t="shared" si="13"/>
        <v>237</v>
      </c>
      <c r="B238" s="13">
        <v>43910</v>
      </c>
      <c r="C238" s="13" t="str">
        <f t="shared" si="11"/>
        <v>USBP</v>
      </c>
      <c r="D238" s="11" t="s">
        <v>27</v>
      </c>
      <c r="E238" s="11" t="s">
        <v>307</v>
      </c>
      <c r="G238" s="2" t="s">
        <v>86</v>
      </c>
      <c r="H238" s="163" t="str">
        <f t="shared" si="12"/>
        <v>Port Clinton, OH</v>
      </c>
      <c r="I238" s="129">
        <v>1</v>
      </c>
      <c r="J238" s="11" t="s">
        <v>74</v>
      </c>
      <c r="K238" s="11" t="s">
        <v>74</v>
      </c>
      <c r="L238" s="11" t="s">
        <v>73</v>
      </c>
      <c r="M238" s="11" t="s">
        <v>74</v>
      </c>
      <c r="N238" s="11" t="s">
        <v>243</v>
      </c>
      <c r="O238" s="11" t="s">
        <v>74</v>
      </c>
      <c r="P238" s="11" t="s">
        <v>74</v>
      </c>
      <c r="Q238" s="2"/>
      <c r="R238" s="30"/>
      <c r="S238" s="11" t="s">
        <v>76</v>
      </c>
      <c r="T238" s="30"/>
      <c r="U238" s="30"/>
      <c r="V238" s="30" t="s">
        <v>944</v>
      </c>
      <c r="W238" s="11" t="s">
        <v>77</v>
      </c>
      <c r="X238" s="216" t="s">
        <v>336</v>
      </c>
      <c r="Y238" s="159" t="s">
        <v>309</v>
      </c>
      <c r="Z238" s="157" t="s">
        <v>337</v>
      </c>
    </row>
    <row r="239" spans="1:26" s="11" customFormat="1" ht="32" x14ac:dyDescent="0.2">
      <c r="A239" s="141">
        <f t="shared" si="13"/>
        <v>238</v>
      </c>
      <c r="B239" s="13">
        <v>43912</v>
      </c>
      <c r="C239" s="13" t="str">
        <f t="shared" si="11"/>
        <v>USBP</v>
      </c>
      <c r="D239" s="11" t="s">
        <v>27</v>
      </c>
      <c r="E239" s="11" t="s">
        <v>27</v>
      </c>
      <c r="F239" s="11" t="s">
        <v>85</v>
      </c>
      <c r="G239" s="2" t="s">
        <v>86</v>
      </c>
      <c r="H239" s="163" t="str">
        <f t="shared" si="12"/>
        <v>Selfridge ANGB, MI</v>
      </c>
      <c r="I239" s="129">
        <v>1</v>
      </c>
      <c r="J239" s="11" t="s">
        <v>74</v>
      </c>
      <c r="K239" s="11" t="s">
        <v>73</v>
      </c>
      <c r="L239" s="11" t="s">
        <v>73</v>
      </c>
      <c r="M239" s="11" t="s">
        <v>74</v>
      </c>
      <c r="N239" s="11" t="s">
        <v>338</v>
      </c>
      <c r="O239" s="11" t="s">
        <v>74</v>
      </c>
      <c r="P239" s="11" t="s">
        <v>74</v>
      </c>
      <c r="Q239" s="2"/>
      <c r="R239" s="30"/>
      <c r="S239" s="11" t="s">
        <v>76</v>
      </c>
      <c r="T239" s="30"/>
      <c r="U239" s="30"/>
      <c r="V239" s="30" t="s">
        <v>944</v>
      </c>
      <c r="W239" s="29" t="s">
        <v>80</v>
      </c>
      <c r="X239" s="216" t="s">
        <v>339</v>
      </c>
      <c r="Y239" s="156">
        <v>43908</v>
      </c>
      <c r="Z239" s="157" t="s">
        <v>188</v>
      </c>
    </row>
    <row r="240" spans="1:26" s="11" customFormat="1" ht="32" x14ac:dyDescent="0.2">
      <c r="A240" s="141">
        <f t="shared" si="13"/>
        <v>239</v>
      </c>
      <c r="B240" s="13">
        <v>43913</v>
      </c>
      <c r="C240" s="13" t="str">
        <f t="shared" si="11"/>
        <v>USBP</v>
      </c>
      <c r="D240" s="11" t="s">
        <v>27</v>
      </c>
      <c r="E240" s="11" t="s">
        <v>27</v>
      </c>
      <c r="F240" s="11" t="s">
        <v>85</v>
      </c>
      <c r="G240" s="2" t="s">
        <v>86</v>
      </c>
      <c r="H240" s="163" t="str">
        <f t="shared" si="12"/>
        <v>Selfridge ANGB, MI</v>
      </c>
      <c r="I240" s="129">
        <v>1</v>
      </c>
      <c r="J240" s="11" t="s">
        <v>74</v>
      </c>
      <c r="K240" s="11" t="s">
        <v>73</v>
      </c>
      <c r="L240" s="11" t="s">
        <v>73</v>
      </c>
      <c r="M240" s="11" t="s">
        <v>74</v>
      </c>
      <c r="O240" s="11" t="s">
        <v>73</v>
      </c>
      <c r="P240" s="11" t="s">
        <v>74</v>
      </c>
      <c r="Q240" s="2"/>
      <c r="R240" s="30"/>
      <c r="S240" s="11" t="s">
        <v>76</v>
      </c>
      <c r="T240" s="30"/>
      <c r="U240" s="30"/>
      <c r="V240" s="30" t="s">
        <v>944</v>
      </c>
      <c r="W240" s="29" t="s">
        <v>80</v>
      </c>
      <c r="X240" s="216" t="s">
        <v>340</v>
      </c>
      <c r="Y240" s="156">
        <v>43910</v>
      </c>
      <c r="Z240" s="157" t="s">
        <v>188</v>
      </c>
    </row>
    <row r="241" spans="1:26" s="11" customFormat="1" ht="16" x14ac:dyDescent="0.2">
      <c r="A241" s="141">
        <f t="shared" si="13"/>
        <v>240</v>
      </c>
      <c r="B241" s="13">
        <v>43914</v>
      </c>
      <c r="C241" s="13" t="str">
        <f t="shared" si="11"/>
        <v>USBP</v>
      </c>
      <c r="D241" s="11" t="s">
        <v>27</v>
      </c>
      <c r="E241" s="11" t="s">
        <v>27</v>
      </c>
      <c r="G241" s="2" t="s">
        <v>86</v>
      </c>
      <c r="H241" s="163" t="str">
        <f t="shared" si="12"/>
        <v>Selfridge ANGB, MI</v>
      </c>
      <c r="I241" s="129">
        <v>1</v>
      </c>
      <c r="J241" s="11" t="s">
        <v>73</v>
      </c>
      <c r="K241" s="11" t="s">
        <v>74</v>
      </c>
      <c r="L241" s="11" t="s">
        <v>73</v>
      </c>
      <c r="M241" s="11" t="s">
        <v>74</v>
      </c>
      <c r="N241" s="11" t="s">
        <v>311</v>
      </c>
      <c r="O241" s="11" t="s">
        <v>73</v>
      </c>
      <c r="P241" s="11" t="s">
        <v>74</v>
      </c>
      <c r="Q241" s="2"/>
      <c r="R241" s="30"/>
      <c r="S241" s="11" t="s">
        <v>76</v>
      </c>
      <c r="T241" s="30"/>
      <c r="U241" s="30"/>
      <c r="V241" s="30" t="s">
        <v>944</v>
      </c>
      <c r="W241" s="11" t="s">
        <v>77</v>
      </c>
      <c r="X241" s="216" t="s">
        <v>341</v>
      </c>
      <c r="Y241" s="156">
        <v>43914</v>
      </c>
      <c r="Z241" s="157" t="s">
        <v>188</v>
      </c>
    </row>
    <row r="242" spans="1:26" s="11" customFormat="1" ht="16" x14ac:dyDescent="0.2">
      <c r="A242" s="141">
        <f t="shared" si="13"/>
        <v>241</v>
      </c>
      <c r="B242" s="13">
        <v>43916</v>
      </c>
      <c r="C242" s="13" t="str">
        <f t="shared" si="11"/>
        <v>USBP</v>
      </c>
      <c r="D242" s="11" t="s">
        <v>27</v>
      </c>
      <c r="E242" s="11" t="s">
        <v>333</v>
      </c>
      <c r="G242" s="2" t="s">
        <v>86</v>
      </c>
      <c r="H242" s="163" t="str">
        <f t="shared" si="12"/>
        <v>Marysville, MI</v>
      </c>
      <c r="I242" s="129">
        <v>1</v>
      </c>
      <c r="J242" s="11" t="s">
        <v>73</v>
      </c>
      <c r="K242" s="11" t="s">
        <v>74</v>
      </c>
      <c r="L242" s="11" t="s">
        <v>73</v>
      </c>
      <c r="M242" s="11" t="s">
        <v>74</v>
      </c>
      <c r="N242" s="11" t="s">
        <v>298</v>
      </c>
      <c r="O242" s="11" t="s">
        <v>74</v>
      </c>
      <c r="P242" s="11" t="s">
        <v>74</v>
      </c>
      <c r="Q242" s="2"/>
      <c r="R242" s="30"/>
      <c r="S242" s="11" t="s">
        <v>76</v>
      </c>
      <c r="T242" s="30"/>
      <c r="U242" s="30"/>
      <c r="V242" s="30" t="s">
        <v>944</v>
      </c>
      <c r="W242" s="11" t="s">
        <v>77</v>
      </c>
      <c r="X242" s="216" t="s">
        <v>342</v>
      </c>
      <c r="Y242" s="159"/>
      <c r="Z242" s="159"/>
    </row>
    <row r="243" spans="1:26" s="11" customFormat="1" ht="16" x14ac:dyDescent="0.2">
      <c r="A243" s="141">
        <f t="shared" si="13"/>
        <v>242</v>
      </c>
      <c r="B243" s="13">
        <v>43916</v>
      </c>
      <c r="C243" s="13" t="str">
        <f t="shared" si="11"/>
        <v>USBP</v>
      </c>
      <c r="D243" s="11" t="s">
        <v>27</v>
      </c>
      <c r="E243" s="11" t="s">
        <v>84</v>
      </c>
      <c r="G243" s="2" t="s">
        <v>86</v>
      </c>
      <c r="H243" s="163" t="str">
        <f t="shared" si="12"/>
        <v>Detroit, MI</v>
      </c>
      <c r="I243" s="129">
        <v>1</v>
      </c>
      <c r="J243" s="11" t="s">
        <v>73</v>
      </c>
      <c r="K243" s="11" t="s">
        <v>74</v>
      </c>
      <c r="L243" s="11" t="s">
        <v>73</v>
      </c>
      <c r="M243" s="11" t="s">
        <v>74</v>
      </c>
      <c r="N243" s="11" t="s">
        <v>280</v>
      </c>
      <c r="O243" s="11" t="s">
        <v>74</v>
      </c>
      <c r="P243" s="11" t="s">
        <v>74</v>
      </c>
      <c r="Q243" s="2"/>
      <c r="R243" s="30"/>
      <c r="S243" s="11" t="s">
        <v>76</v>
      </c>
      <c r="T243" s="30"/>
      <c r="U243" s="30"/>
      <c r="V243" s="30" t="s">
        <v>944</v>
      </c>
      <c r="W243" s="11" t="s">
        <v>77</v>
      </c>
      <c r="X243" s="216" t="s">
        <v>343</v>
      </c>
      <c r="Y243" s="159"/>
      <c r="Z243" s="159"/>
    </row>
    <row r="244" spans="1:26" s="11" customFormat="1" ht="48" x14ac:dyDescent="0.2">
      <c r="A244" s="141">
        <f t="shared" si="13"/>
        <v>243</v>
      </c>
      <c r="B244" s="37">
        <v>43906</v>
      </c>
      <c r="C244" s="13" t="str">
        <f t="shared" si="11"/>
        <v>USBP</v>
      </c>
      <c r="D244" s="35" t="s">
        <v>38</v>
      </c>
      <c r="E244" s="35" t="s">
        <v>38</v>
      </c>
      <c r="F244" s="35"/>
      <c r="G244" s="2" t="s">
        <v>89</v>
      </c>
      <c r="H244" s="163" t="str">
        <f t="shared" si="12"/>
        <v>Spokane, WA</v>
      </c>
      <c r="I244" s="252">
        <v>1</v>
      </c>
      <c r="J244" s="35" t="s">
        <v>74</v>
      </c>
      <c r="K244" s="35" t="s">
        <v>73</v>
      </c>
      <c r="L244" s="35" t="s">
        <v>73</v>
      </c>
      <c r="M244" s="35" t="s">
        <v>74</v>
      </c>
      <c r="N244" s="11" t="s">
        <v>237</v>
      </c>
      <c r="O244" s="11" t="s">
        <v>73</v>
      </c>
      <c r="P244" s="11" t="s">
        <v>74</v>
      </c>
      <c r="Q244" s="2"/>
      <c r="R244" s="30"/>
      <c r="S244" s="11" t="s">
        <v>76</v>
      </c>
      <c r="T244" s="30"/>
      <c r="U244" s="30"/>
      <c r="V244" s="30" t="s">
        <v>944</v>
      </c>
      <c r="W244" s="11" t="s">
        <v>77</v>
      </c>
      <c r="X244" s="218" t="s">
        <v>344</v>
      </c>
      <c r="Y244" s="13">
        <v>43896</v>
      </c>
      <c r="Z244" s="12" t="s">
        <v>188</v>
      </c>
    </row>
    <row r="245" spans="1:26" s="11" customFormat="1" ht="64" x14ac:dyDescent="0.2">
      <c r="A245" s="141">
        <f t="shared" si="13"/>
        <v>244</v>
      </c>
      <c r="B245" s="37">
        <v>43907</v>
      </c>
      <c r="C245" s="13" t="str">
        <f t="shared" si="11"/>
        <v>USBP</v>
      </c>
      <c r="D245" s="35" t="s">
        <v>38</v>
      </c>
      <c r="E245" s="35" t="s">
        <v>345</v>
      </c>
      <c r="F245" s="35"/>
      <c r="G245" s="2" t="s">
        <v>89</v>
      </c>
      <c r="H245" s="163" t="str">
        <f t="shared" si="12"/>
        <v>Spokane, WA</v>
      </c>
      <c r="I245" s="252">
        <v>1</v>
      </c>
      <c r="J245" s="35" t="s">
        <v>74</v>
      </c>
      <c r="K245" s="35" t="s">
        <v>74</v>
      </c>
      <c r="L245" s="35" t="s">
        <v>73</v>
      </c>
      <c r="M245" s="35" t="s">
        <v>74</v>
      </c>
      <c r="N245" s="11" t="s">
        <v>252</v>
      </c>
      <c r="O245" s="11" t="s">
        <v>73</v>
      </c>
      <c r="P245" s="11" t="s">
        <v>74</v>
      </c>
      <c r="Q245" s="2"/>
      <c r="R245" s="30"/>
      <c r="S245" s="11" t="s">
        <v>76</v>
      </c>
      <c r="T245" s="30"/>
      <c r="U245" s="30"/>
      <c r="V245" s="30" t="s">
        <v>944</v>
      </c>
      <c r="W245" s="11" t="s">
        <v>96</v>
      </c>
      <c r="X245" s="221" t="s">
        <v>346</v>
      </c>
      <c r="Y245" s="13">
        <v>43903</v>
      </c>
      <c r="Z245" s="12" t="s">
        <v>347</v>
      </c>
    </row>
    <row r="246" spans="1:26" s="11" customFormat="1" ht="32" x14ac:dyDescent="0.2">
      <c r="A246" s="141">
        <f t="shared" si="13"/>
        <v>245</v>
      </c>
      <c r="B246" s="13">
        <v>43910</v>
      </c>
      <c r="C246" s="13" t="str">
        <f t="shared" si="11"/>
        <v>USBP</v>
      </c>
      <c r="D246" s="11" t="s">
        <v>36</v>
      </c>
      <c r="E246" s="11" t="s">
        <v>283</v>
      </c>
      <c r="G246" s="2" t="s">
        <v>89</v>
      </c>
      <c r="H246" s="163" t="str">
        <f t="shared" si="12"/>
        <v>Blythe, CA</v>
      </c>
      <c r="I246" s="129">
        <v>1</v>
      </c>
      <c r="J246" s="11" t="s">
        <v>73</v>
      </c>
      <c r="K246" s="11" t="s">
        <v>74</v>
      </c>
      <c r="L246" s="11" t="s">
        <v>73</v>
      </c>
      <c r="M246" s="11" t="s">
        <v>74</v>
      </c>
      <c r="N246" s="11" t="s">
        <v>243</v>
      </c>
      <c r="O246" s="11" t="s">
        <v>73</v>
      </c>
      <c r="P246" s="11" t="s">
        <v>73</v>
      </c>
      <c r="Q246" s="2" t="s">
        <v>75</v>
      </c>
      <c r="R246" s="30"/>
      <c r="S246" s="11" t="s">
        <v>76</v>
      </c>
      <c r="T246" s="30"/>
      <c r="U246" s="30"/>
      <c r="V246" s="30" t="s">
        <v>944</v>
      </c>
      <c r="W246" s="11" t="s">
        <v>77</v>
      </c>
      <c r="X246" s="216" t="s">
        <v>348</v>
      </c>
      <c r="Y246" s="13">
        <v>43910</v>
      </c>
      <c r="Z246" s="173" t="s">
        <v>188</v>
      </c>
    </row>
    <row r="247" spans="1:26" s="11" customFormat="1" ht="32" x14ac:dyDescent="0.2">
      <c r="A247" s="141">
        <f t="shared" si="13"/>
        <v>246</v>
      </c>
      <c r="B247" s="13">
        <v>43910</v>
      </c>
      <c r="C247" s="13" t="str">
        <f t="shared" si="11"/>
        <v>USBP</v>
      </c>
      <c r="D247" s="11" t="s">
        <v>36</v>
      </c>
      <c r="E247" s="11" t="s">
        <v>283</v>
      </c>
      <c r="G247" s="44" t="s">
        <v>89</v>
      </c>
      <c r="H247" s="163" t="str">
        <f t="shared" si="12"/>
        <v>Blythe, CA</v>
      </c>
      <c r="I247" s="129">
        <v>1</v>
      </c>
      <c r="J247" s="11" t="s">
        <v>73</v>
      </c>
      <c r="K247" s="11" t="s">
        <v>74</v>
      </c>
      <c r="L247" s="11" t="s">
        <v>73</v>
      </c>
      <c r="M247" s="11" t="s">
        <v>74</v>
      </c>
      <c r="N247" s="11" t="s">
        <v>243</v>
      </c>
      <c r="O247" s="11" t="s">
        <v>74</v>
      </c>
      <c r="P247" s="11" t="s">
        <v>74</v>
      </c>
      <c r="Q247" s="2"/>
      <c r="R247" s="30"/>
      <c r="S247" s="11" t="s">
        <v>76</v>
      </c>
      <c r="T247" s="30"/>
      <c r="U247" s="30"/>
      <c r="V247" s="30" t="s">
        <v>944</v>
      </c>
      <c r="W247" s="11" t="s">
        <v>77</v>
      </c>
      <c r="X247" s="216" t="s">
        <v>349</v>
      </c>
      <c r="Y247" s="159" t="s">
        <v>350</v>
      </c>
      <c r="Z247" s="159" t="s">
        <v>188</v>
      </c>
    </row>
    <row r="248" spans="1:26" s="11" customFormat="1" ht="32" x14ac:dyDescent="0.2">
      <c r="A248" s="141">
        <f t="shared" si="13"/>
        <v>247</v>
      </c>
      <c r="B248" s="13">
        <v>43910</v>
      </c>
      <c r="C248" s="13" t="str">
        <f t="shared" si="11"/>
        <v>USBP</v>
      </c>
      <c r="D248" s="11" t="s">
        <v>36</v>
      </c>
      <c r="E248" s="11" t="s">
        <v>283</v>
      </c>
      <c r="G248" s="44" t="s">
        <v>89</v>
      </c>
      <c r="H248" s="163" t="str">
        <f t="shared" si="12"/>
        <v>Blythe, CA</v>
      </c>
      <c r="I248" s="129">
        <v>1</v>
      </c>
      <c r="J248" s="11" t="s">
        <v>73</v>
      </c>
      <c r="K248" s="11" t="s">
        <v>74</v>
      </c>
      <c r="L248" s="11" t="s">
        <v>73</v>
      </c>
      <c r="M248" s="11" t="s">
        <v>74</v>
      </c>
      <c r="N248" s="11" t="s">
        <v>243</v>
      </c>
      <c r="O248" s="11" t="s">
        <v>74</v>
      </c>
      <c r="P248" s="11" t="s">
        <v>74</v>
      </c>
      <c r="Q248" s="2"/>
      <c r="R248" s="30"/>
      <c r="S248" s="11" t="s">
        <v>76</v>
      </c>
      <c r="T248" s="30"/>
      <c r="U248" s="30"/>
      <c r="V248" s="30" t="s">
        <v>944</v>
      </c>
      <c r="W248" s="11" t="s">
        <v>77</v>
      </c>
      <c r="X248" s="216" t="s">
        <v>349</v>
      </c>
      <c r="Y248" s="159"/>
      <c r="Z248" s="159"/>
    </row>
    <row r="249" spans="1:26" s="11" customFormat="1" ht="32" x14ac:dyDescent="0.2">
      <c r="A249" s="141">
        <f t="shared" si="13"/>
        <v>248</v>
      </c>
      <c r="B249" s="13">
        <v>43910</v>
      </c>
      <c r="C249" s="13" t="str">
        <f t="shared" si="11"/>
        <v>USBP</v>
      </c>
      <c r="D249" s="11" t="s">
        <v>36</v>
      </c>
      <c r="E249" s="11" t="s">
        <v>283</v>
      </c>
      <c r="G249" s="44" t="s">
        <v>89</v>
      </c>
      <c r="H249" s="163" t="str">
        <f t="shared" si="12"/>
        <v>Blythe, CA</v>
      </c>
      <c r="I249" s="129">
        <v>1</v>
      </c>
      <c r="J249" s="11" t="s">
        <v>73</v>
      </c>
      <c r="K249" s="11" t="s">
        <v>74</v>
      </c>
      <c r="L249" s="11" t="s">
        <v>73</v>
      </c>
      <c r="M249" s="11" t="s">
        <v>74</v>
      </c>
      <c r="N249" s="11" t="s">
        <v>351</v>
      </c>
      <c r="O249" s="11" t="s">
        <v>74</v>
      </c>
      <c r="P249" s="11" t="s">
        <v>74</v>
      </c>
      <c r="Q249" s="2"/>
      <c r="R249" s="30"/>
      <c r="S249" s="11" t="s">
        <v>76</v>
      </c>
      <c r="T249" s="30"/>
      <c r="U249" s="30"/>
      <c r="V249" s="30" t="s">
        <v>944</v>
      </c>
      <c r="W249" s="11" t="s">
        <v>77</v>
      </c>
      <c r="X249" s="216" t="s">
        <v>349</v>
      </c>
      <c r="Y249" s="159"/>
      <c r="Z249" s="159"/>
    </row>
    <row r="250" spans="1:26" ht="32" x14ac:dyDescent="0.2">
      <c r="A250" s="141">
        <f t="shared" si="13"/>
        <v>249</v>
      </c>
      <c r="B250" s="13">
        <v>43918</v>
      </c>
      <c r="C250" s="13" t="str">
        <f t="shared" si="11"/>
        <v>USBP</v>
      </c>
      <c r="D250" s="10" t="s">
        <v>36</v>
      </c>
      <c r="E250" s="11" t="s">
        <v>283</v>
      </c>
      <c r="F250" s="11"/>
      <c r="G250" s="44" t="s">
        <v>89</v>
      </c>
      <c r="H250" s="163" t="str">
        <f t="shared" si="12"/>
        <v>Blythe, CA</v>
      </c>
      <c r="I250" s="257">
        <v>1</v>
      </c>
      <c r="J250" s="11" t="s">
        <v>73</v>
      </c>
      <c r="K250" s="11" t="s">
        <v>74</v>
      </c>
      <c r="L250" s="11" t="s">
        <v>73</v>
      </c>
      <c r="M250" s="11" t="s">
        <v>74</v>
      </c>
      <c r="N250" s="11" t="s">
        <v>298</v>
      </c>
      <c r="O250" s="11" t="s">
        <v>73</v>
      </c>
      <c r="P250" s="11" t="s">
        <v>73</v>
      </c>
      <c r="Q250" s="231" t="s">
        <v>75</v>
      </c>
      <c r="S250" s="11" t="s">
        <v>76</v>
      </c>
      <c r="V250" s="30" t="s">
        <v>944</v>
      </c>
      <c r="W250" s="29" t="s">
        <v>77</v>
      </c>
      <c r="X250" s="226" t="s">
        <v>352</v>
      </c>
      <c r="Y250" s="11"/>
      <c r="Z250" s="12"/>
    </row>
    <row r="251" spans="1:26" s="11" customFormat="1" ht="16" x14ac:dyDescent="0.2">
      <c r="A251" s="141">
        <f t="shared" si="13"/>
        <v>250</v>
      </c>
      <c r="B251" s="13">
        <v>43913</v>
      </c>
      <c r="C251" s="13" t="str">
        <f t="shared" si="11"/>
        <v>USBP</v>
      </c>
      <c r="D251" s="11" t="s">
        <v>20</v>
      </c>
      <c r="E251" s="11" t="s">
        <v>20</v>
      </c>
      <c r="G251" s="2" t="s">
        <v>72</v>
      </c>
      <c r="H251" s="163" t="str">
        <f t="shared" si="12"/>
        <v>Edinburg, TX</v>
      </c>
      <c r="I251" s="129">
        <v>1</v>
      </c>
      <c r="J251" s="11" t="s">
        <v>73</v>
      </c>
      <c r="K251" s="11" t="s">
        <v>74</v>
      </c>
      <c r="L251" s="11" t="s">
        <v>73</v>
      </c>
      <c r="M251" s="11" t="s">
        <v>74</v>
      </c>
      <c r="N251" s="11" t="s">
        <v>252</v>
      </c>
      <c r="O251" s="11" t="s">
        <v>73</v>
      </c>
      <c r="P251" s="11" t="s">
        <v>73</v>
      </c>
      <c r="Q251" s="2" t="s">
        <v>75</v>
      </c>
      <c r="R251" s="30"/>
      <c r="S251" s="11" t="s">
        <v>76</v>
      </c>
      <c r="T251" s="30"/>
      <c r="U251" s="30"/>
      <c r="V251" s="30" t="s">
        <v>944</v>
      </c>
      <c r="W251" s="11" t="s">
        <v>77</v>
      </c>
      <c r="X251" s="219" t="s">
        <v>353</v>
      </c>
      <c r="Y251" s="137">
        <v>43913</v>
      </c>
      <c r="Z251" s="138" t="s">
        <v>188</v>
      </c>
    </row>
    <row r="252" spans="1:26" s="11" customFormat="1" ht="16" x14ac:dyDescent="0.2">
      <c r="A252" s="141">
        <f t="shared" si="13"/>
        <v>251</v>
      </c>
      <c r="B252" s="13">
        <v>43910</v>
      </c>
      <c r="C252" s="13" t="str">
        <f t="shared" si="11"/>
        <v>USBP</v>
      </c>
      <c r="D252" s="11" t="s">
        <v>33</v>
      </c>
      <c r="E252" s="11" t="s">
        <v>145</v>
      </c>
      <c r="G252" s="2" t="s">
        <v>89</v>
      </c>
      <c r="H252" s="163" t="str">
        <f t="shared" si="12"/>
        <v>San Diego, CA</v>
      </c>
      <c r="I252" s="129">
        <v>1</v>
      </c>
      <c r="J252" s="11" t="s">
        <v>74</v>
      </c>
      <c r="K252" s="11" t="s">
        <v>74</v>
      </c>
      <c r="L252" s="11" t="s">
        <v>73</v>
      </c>
      <c r="M252" s="11" t="s">
        <v>74</v>
      </c>
      <c r="N252" s="11" t="s">
        <v>243</v>
      </c>
      <c r="O252" s="11" t="s">
        <v>73</v>
      </c>
      <c r="P252" s="11" t="s">
        <v>73</v>
      </c>
      <c r="Q252" s="2" t="s">
        <v>75</v>
      </c>
      <c r="R252" s="30"/>
      <c r="S252" s="11" t="s">
        <v>76</v>
      </c>
      <c r="T252" s="30"/>
      <c r="U252" s="30"/>
      <c r="V252" s="30" t="s">
        <v>944</v>
      </c>
      <c r="W252" s="11" t="s">
        <v>77</v>
      </c>
      <c r="X252" s="216" t="s">
        <v>354</v>
      </c>
      <c r="Y252" s="137">
        <v>43910</v>
      </c>
      <c r="Z252" s="138"/>
    </row>
    <row r="253" spans="1:26" s="11" customFormat="1" ht="16" x14ac:dyDescent="0.2">
      <c r="A253" s="141">
        <f t="shared" si="13"/>
        <v>252</v>
      </c>
      <c r="B253" s="13">
        <v>43910</v>
      </c>
      <c r="C253" s="13" t="str">
        <f t="shared" si="11"/>
        <v>USBP</v>
      </c>
      <c r="D253" s="11" t="s">
        <v>33</v>
      </c>
      <c r="E253" s="11" t="s">
        <v>145</v>
      </c>
      <c r="G253" s="2" t="s">
        <v>89</v>
      </c>
      <c r="H253" s="163" t="str">
        <f t="shared" si="12"/>
        <v>San Diego, CA</v>
      </c>
      <c r="I253" s="129">
        <v>1</v>
      </c>
      <c r="J253" s="11" t="s">
        <v>74</v>
      </c>
      <c r="K253" s="11" t="s">
        <v>74</v>
      </c>
      <c r="L253" s="11" t="s">
        <v>74</v>
      </c>
      <c r="M253" s="11" t="s">
        <v>74</v>
      </c>
      <c r="N253" s="11" t="s">
        <v>243</v>
      </c>
      <c r="O253" s="11" t="s">
        <v>74</v>
      </c>
      <c r="P253" s="11" t="s">
        <v>74</v>
      </c>
      <c r="Q253" s="2"/>
      <c r="R253" s="30"/>
      <c r="S253" s="11" t="s">
        <v>76</v>
      </c>
      <c r="T253" s="30"/>
      <c r="U253" s="30"/>
      <c r="V253" s="30" t="s">
        <v>944</v>
      </c>
      <c r="W253" s="11" t="s">
        <v>77</v>
      </c>
      <c r="X253" s="216" t="s">
        <v>355</v>
      </c>
      <c r="Y253" s="137" t="s">
        <v>356</v>
      </c>
      <c r="Z253" s="138" t="s">
        <v>188</v>
      </c>
    </row>
    <row r="254" spans="1:26" s="11" customFormat="1" ht="48" x14ac:dyDescent="0.2">
      <c r="A254" s="141">
        <f t="shared" si="13"/>
        <v>253</v>
      </c>
      <c r="B254" s="13">
        <v>43917</v>
      </c>
      <c r="C254" s="13" t="str">
        <f t="shared" si="11"/>
        <v>USBP</v>
      </c>
      <c r="D254" s="11" t="s">
        <v>33</v>
      </c>
      <c r="E254" s="11" t="s">
        <v>157</v>
      </c>
      <c r="G254" s="2" t="s">
        <v>89</v>
      </c>
      <c r="H254" s="163" t="str">
        <f t="shared" si="12"/>
        <v>San Diego, CA</v>
      </c>
      <c r="I254" s="129">
        <v>1</v>
      </c>
      <c r="J254" s="11" t="s">
        <v>73</v>
      </c>
      <c r="K254" s="11" t="s">
        <v>74</v>
      </c>
      <c r="L254" s="11" t="s">
        <v>73</v>
      </c>
      <c r="M254" s="11" t="s">
        <v>74</v>
      </c>
      <c r="N254" s="11" t="s">
        <v>213</v>
      </c>
      <c r="O254" s="11" t="s">
        <v>73</v>
      </c>
      <c r="P254" s="11" t="s">
        <v>73</v>
      </c>
      <c r="Q254" s="2" t="s">
        <v>75</v>
      </c>
      <c r="R254" s="30"/>
      <c r="S254" s="11" t="s">
        <v>76</v>
      </c>
      <c r="T254" s="30"/>
      <c r="U254" s="30"/>
      <c r="V254" s="30" t="s">
        <v>944</v>
      </c>
      <c r="W254" s="11" t="s">
        <v>77</v>
      </c>
      <c r="X254" s="227" t="s">
        <v>357</v>
      </c>
      <c r="Y254" s="137"/>
      <c r="Z254" s="138"/>
    </row>
    <row r="255" spans="1:26" s="11" customFormat="1" ht="16" x14ac:dyDescent="0.2">
      <c r="A255" s="141">
        <f t="shared" si="13"/>
        <v>254</v>
      </c>
      <c r="B255" s="46">
        <v>43905</v>
      </c>
      <c r="C255" s="13" t="str">
        <f t="shared" si="11"/>
        <v>USBP</v>
      </c>
      <c r="D255" s="45" t="s">
        <v>35</v>
      </c>
      <c r="E255" s="45" t="s">
        <v>270</v>
      </c>
      <c r="F255" s="45"/>
      <c r="G255" s="44" t="s">
        <v>89</v>
      </c>
      <c r="H255" s="163" t="str">
        <f t="shared" si="12"/>
        <v>Casa Grande, AZ</v>
      </c>
      <c r="I255" s="249">
        <v>1</v>
      </c>
      <c r="J255" s="45" t="s">
        <v>74</v>
      </c>
      <c r="K255" s="45" t="s">
        <v>74</v>
      </c>
      <c r="L255" s="45" t="s">
        <v>73</v>
      </c>
      <c r="M255" s="45" t="s">
        <v>74</v>
      </c>
      <c r="N255" s="43" t="s">
        <v>235</v>
      </c>
      <c r="O255" s="11" t="s">
        <v>74</v>
      </c>
      <c r="P255" s="43" t="s">
        <v>74</v>
      </c>
      <c r="Q255" s="44"/>
      <c r="R255" s="30"/>
      <c r="S255" s="11" t="s">
        <v>76</v>
      </c>
      <c r="T255" s="30"/>
      <c r="U255" s="30"/>
      <c r="V255" s="30" t="s">
        <v>944</v>
      </c>
      <c r="W255" s="11" t="s">
        <v>77</v>
      </c>
      <c r="X255" s="226" t="s">
        <v>358</v>
      </c>
      <c r="Y255" s="47">
        <v>43904</v>
      </c>
      <c r="Z255" s="48" t="s">
        <v>359</v>
      </c>
    </row>
    <row r="256" spans="1:26" s="11" customFormat="1" ht="16" x14ac:dyDescent="0.2">
      <c r="A256" s="141">
        <f t="shared" si="13"/>
        <v>255</v>
      </c>
      <c r="B256" s="37">
        <v>43905</v>
      </c>
      <c r="C256" s="13" t="str">
        <f t="shared" si="11"/>
        <v>USBP</v>
      </c>
      <c r="D256" s="35" t="s">
        <v>35</v>
      </c>
      <c r="E256" s="35" t="s">
        <v>179</v>
      </c>
      <c r="F256" s="35"/>
      <c r="G256" s="2" t="s">
        <v>89</v>
      </c>
      <c r="H256" s="163" t="str">
        <f t="shared" si="12"/>
        <v>Tucson, AZ</v>
      </c>
      <c r="I256" s="252">
        <v>1</v>
      </c>
      <c r="J256" s="35" t="s">
        <v>73</v>
      </c>
      <c r="K256" s="35" t="s">
        <v>74</v>
      </c>
      <c r="L256" s="35" t="s">
        <v>73</v>
      </c>
      <c r="M256" s="35" t="s">
        <v>74</v>
      </c>
      <c r="N256" s="11" t="s">
        <v>235</v>
      </c>
      <c r="O256" s="11" t="s">
        <v>74</v>
      </c>
      <c r="P256" s="11" t="s">
        <v>74</v>
      </c>
      <c r="Q256" s="2"/>
      <c r="R256" s="30"/>
      <c r="S256" s="11" t="s">
        <v>76</v>
      </c>
      <c r="T256" s="30"/>
      <c r="U256" s="30"/>
      <c r="V256" s="30" t="s">
        <v>944</v>
      </c>
      <c r="W256" s="11" t="s">
        <v>77</v>
      </c>
      <c r="X256" s="221" t="s">
        <v>360</v>
      </c>
      <c r="Y256" s="13">
        <v>43904</v>
      </c>
      <c r="Z256" s="12" t="s">
        <v>361</v>
      </c>
    </row>
    <row r="257" spans="1:26" s="43" customFormat="1" ht="32" x14ac:dyDescent="0.2">
      <c r="A257" s="141">
        <f t="shared" si="13"/>
        <v>256</v>
      </c>
      <c r="B257" s="47">
        <v>43916</v>
      </c>
      <c r="C257" s="13" t="str">
        <f t="shared" si="11"/>
        <v>USBP</v>
      </c>
      <c r="D257" s="43" t="s">
        <v>35</v>
      </c>
      <c r="E257" s="43" t="s">
        <v>179</v>
      </c>
      <c r="G257" s="44" t="s">
        <v>89</v>
      </c>
      <c r="H257" s="163" t="str">
        <f t="shared" si="12"/>
        <v>Tucson, AZ</v>
      </c>
      <c r="I257" s="248">
        <v>1</v>
      </c>
      <c r="J257" s="43" t="s">
        <v>73</v>
      </c>
      <c r="K257" s="43" t="s">
        <v>74</v>
      </c>
      <c r="L257" s="43" t="s">
        <v>73</v>
      </c>
      <c r="M257" s="43" t="s">
        <v>74</v>
      </c>
      <c r="N257" s="43" t="s">
        <v>298</v>
      </c>
      <c r="O257" s="11" t="s">
        <v>74</v>
      </c>
      <c r="P257" s="43" t="s">
        <v>74</v>
      </c>
      <c r="Q257" s="44"/>
      <c r="R257" s="30"/>
      <c r="S257" s="11" t="s">
        <v>76</v>
      </c>
      <c r="T257" s="30"/>
      <c r="U257" s="30"/>
      <c r="V257" s="30" t="s">
        <v>944</v>
      </c>
      <c r="W257" s="53" t="s">
        <v>77</v>
      </c>
      <c r="X257" s="219" t="s">
        <v>362</v>
      </c>
      <c r="Y257" s="170"/>
      <c r="Z257" s="138"/>
    </row>
    <row r="258" spans="1:26" s="11" customFormat="1" ht="34.5" customHeight="1" x14ac:dyDescent="0.2">
      <c r="A258" s="141">
        <f t="shared" si="13"/>
        <v>257</v>
      </c>
      <c r="B258" s="37">
        <v>43906</v>
      </c>
      <c r="C258" s="13" t="str">
        <f t="shared" si="11"/>
        <v>USBP</v>
      </c>
      <c r="D258" s="38" t="s">
        <v>27</v>
      </c>
      <c r="E258" s="38" t="s">
        <v>27</v>
      </c>
      <c r="F258" s="38" t="s">
        <v>202</v>
      </c>
      <c r="G258" s="2" t="s">
        <v>86</v>
      </c>
      <c r="H258" s="163" t="str">
        <f t="shared" ref="H258:H321" si="14">INDEX(STATIONLOCATION,MATCH(E258, STATIONCODES, 0))</f>
        <v>Selfridge ANGB, MI</v>
      </c>
      <c r="I258" s="252">
        <v>1</v>
      </c>
      <c r="J258" s="35" t="s">
        <v>74</v>
      </c>
      <c r="K258" s="35" t="s">
        <v>74</v>
      </c>
      <c r="L258" s="35" t="s">
        <v>73</v>
      </c>
      <c r="M258" s="35" t="s">
        <v>74</v>
      </c>
      <c r="N258" s="11" t="s">
        <v>197</v>
      </c>
      <c r="O258" s="11" t="s">
        <v>73</v>
      </c>
      <c r="P258" s="11" t="s">
        <v>73</v>
      </c>
      <c r="Q258" s="2" t="s">
        <v>75</v>
      </c>
      <c r="R258" s="30"/>
      <c r="S258" s="11" t="s">
        <v>76</v>
      </c>
      <c r="T258" s="30"/>
      <c r="U258" s="30"/>
      <c r="V258" s="30" t="s">
        <v>944</v>
      </c>
      <c r="W258" s="11" t="s">
        <v>77</v>
      </c>
      <c r="X258" s="218" t="s">
        <v>363</v>
      </c>
      <c r="Y258" s="13" t="s">
        <v>199</v>
      </c>
      <c r="Z258" s="12" t="s">
        <v>199</v>
      </c>
    </row>
    <row r="259" spans="1:26" s="11" customFormat="1" ht="32" x14ac:dyDescent="0.2">
      <c r="A259" s="141">
        <f t="shared" ref="A259:A322" si="15">A258+1</f>
        <v>258</v>
      </c>
      <c r="B259" s="13">
        <v>43915</v>
      </c>
      <c r="C259" s="13" t="str">
        <f t="shared" ref="C259:C325" si="16">"USBP"</f>
        <v>USBP</v>
      </c>
      <c r="D259" s="11" t="s">
        <v>28</v>
      </c>
      <c r="E259" s="11" t="s">
        <v>102</v>
      </c>
      <c r="G259" s="2" t="s">
        <v>86</v>
      </c>
      <c r="H259" s="163" t="str">
        <f t="shared" si="14"/>
        <v>El Paso, TX</v>
      </c>
      <c r="I259" s="129">
        <v>1</v>
      </c>
      <c r="J259" s="11" t="s">
        <v>73</v>
      </c>
      <c r="K259" s="11" t="s">
        <v>74</v>
      </c>
      <c r="L259" s="11" t="s">
        <v>73</v>
      </c>
      <c r="M259" s="11" t="s">
        <v>74</v>
      </c>
      <c r="N259" s="11" t="s">
        <v>298</v>
      </c>
      <c r="O259" s="11" t="s">
        <v>73</v>
      </c>
      <c r="P259" s="11" t="s">
        <v>73</v>
      </c>
      <c r="Q259" s="2" t="s">
        <v>75</v>
      </c>
      <c r="R259" s="30"/>
      <c r="S259" s="11" t="s">
        <v>76</v>
      </c>
      <c r="T259" s="30"/>
      <c r="U259" s="30"/>
      <c r="V259" s="30" t="s">
        <v>944</v>
      </c>
      <c r="W259" s="11" t="s">
        <v>77</v>
      </c>
      <c r="X259" s="216" t="s">
        <v>364</v>
      </c>
      <c r="Y259" s="137"/>
      <c r="Z259" s="158"/>
    </row>
    <row r="260" spans="1:26" s="11" customFormat="1" ht="16" x14ac:dyDescent="0.2">
      <c r="A260" s="141">
        <f t="shared" si="15"/>
        <v>259</v>
      </c>
      <c r="B260" s="13">
        <v>43915</v>
      </c>
      <c r="C260" s="13" t="str">
        <f t="shared" si="16"/>
        <v>USBP</v>
      </c>
      <c r="D260" s="11" t="s">
        <v>27</v>
      </c>
      <c r="E260" s="11" t="s">
        <v>27</v>
      </c>
      <c r="F260" s="11" t="s">
        <v>85</v>
      </c>
      <c r="G260" s="2" t="s">
        <v>86</v>
      </c>
      <c r="H260" s="163" t="str">
        <f t="shared" si="14"/>
        <v>Selfridge ANGB, MI</v>
      </c>
      <c r="I260" s="129">
        <v>1</v>
      </c>
      <c r="J260" s="11" t="s">
        <v>73</v>
      </c>
      <c r="K260" s="11" t="s">
        <v>74</v>
      </c>
      <c r="L260" s="11" t="s">
        <v>73</v>
      </c>
      <c r="M260" s="11" t="s">
        <v>74</v>
      </c>
      <c r="N260" s="11" t="s">
        <v>298</v>
      </c>
      <c r="O260" s="11" t="s">
        <v>74</v>
      </c>
      <c r="P260" s="11" t="s">
        <v>73</v>
      </c>
      <c r="Q260" s="2" t="s">
        <v>75</v>
      </c>
      <c r="R260" s="30"/>
      <c r="S260" s="11" t="s">
        <v>76</v>
      </c>
      <c r="T260" s="30"/>
      <c r="U260" s="30"/>
      <c r="V260" s="30" t="s">
        <v>944</v>
      </c>
      <c r="W260" s="29" t="s">
        <v>80</v>
      </c>
      <c r="X260" s="216" t="s">
        <v>365</v>
      </c>
      <c r="Y260" s="156" t="s">
        <v>199</v>
      </c>
      <c r="Z260" s="159" t="s">
        <v>188</v>
      </c>
    </row>
    <row r="261" spans="1:26" s="11" customFormat="1" ht="16" x14ac:dyDescent="0.2">
      <c r="A261" s="141">
        <f t="shared" si="15"/>
        <v>260</v>
      </c>
      <c r="B261" s="13">
        <v>43915</v>
      </c>
      <c r="C261" s="13" t="str">
        <f t="shared" si="16"/>
        <v>USBP</v>
      </c>
      <c r="D261" s="11" t="s">
        <v>27</v>
      </c>
      <c r="E261" s="11" t="s">
        <v>84</v>
      </c>
      <c r="G261" s="2" t="s">
        <v>86</v>
      </c>
      <c r="H261" s="163" t="str">
        <f t="shared" si="14"/>
        <v>Detroit, MI</v>
      </c>
      <c r="I261" s="129">
        <v>1</v>
      </c>
      <c r="J261" s="11" t="s">
        <v>74</v>
      </c>
      <c r="K261" s="11" t="s">
        <v>74</v>
      </c>
      <c r="L261" s="11" t="s">
        <v>73</v>
      </c>
      <c r="M261" s="11" t="s">
        <v>74</v>
      </c>
      <c r="N261" s="11" t="s">
        <v>298</v>
      </c>
      <c r="O261" s="11" t="s">
        <v>74</v>
      </c>
      <c r="P261" s="11" t="s">
        <v>74</v>
      </c>
      <c r="Q261" s="2"/>
      <c r="R261" s="30"/>
      <c r="S261" s="11" t="s">
        <v>76</v>
      </c>
      <c r="T261" s="30"/>
      <c r="U261" s="30"/>
      <c r="V261" s="30" t="s">
        <v>944</v>
      </c>
      <c r="W261" s="11" t="s">
        <v>77</v>
      </c>
      <c r="X261" s="216" t="s">
        <v>366</v>
      </c>
      <c r="Y261" s="159"/>
      <c r="Z261" s="159"/>
    </row>
    <row r="262" spans="1:26" s="11" customFormat="1" ht="16" x14ac:dyDescent="0.2">
      <c r="A262" s="141">
        <f t="shared" si="15"/>
        <v>261</v>
      </c>
      <c r="B262" s="13">
        <v>43913</v>
      </c>
      <c r="C262" s="13" t="str">
        <f t="shared" si="16"/>
        <v>USBP</v>
      </c>
      <c r="D262" s="11" t="s">
        <v>20</v>
      </c>
      <c r="E262" s="11" t="s">
        <v>134</v>
      </c>
      <c r="G262" s="2" t="s">
        <v>72</v>
      </c>
      <c r="H262" s="163" t="str">
        <f t="shared" si="14"/>
        <v>Rio Grand City, TX</v>
      </c>
      <c r="I262" s="129">
        <v>1</v>
      </c>
      <c r="J262" s="11" t="s">
        <v>73</v>
      </c>
      <c r="K262" s="11" t="s">
        <v>74</v>
      </c>
      <c r="L262" s="11" t="s">
        <v>73</v>
      </c>
      <c r="M262" s="11" t="s">
        <v>74</v>
      </c>
      <c r="N262" s="11" t="s">
        <v>213</v>
      </c>
      <c r="O262" s="11" t="s">
        <v>73</v>
      </c>
      <c r="P262" s="11" t="s">
        <v>73</v>
      </c>
      <c r="Q262" s="2" t="s">
        <v>75</v>
      </c>
      <c r="R262" s="30"/>
      <c r="S262" s="11" t="s">
        <v>76</v>
      </c>
      <c r="T262" s="30"/>
      <c r="U262" s="30"/>
      <c r="V262" s="30" t="s">
        <v>944</v>
      </c>
      <c r="W262" s="11" t="s">
        <v>77</v>
      </c>
      <c r="X262" s="219" t="s">
        <v>367</v>
      </c>
      <c r="Y262" s="137">
        <v>43913</v>
      </c>
      <c r="Z262" s="138" t="s">
        <v>188</v>
      </c>
    </row>
    <row r="263" spans="1:26" s="11" customFormat="1" ht="16" x14ac:dyDescent="0.2">
      <c r="A263" s="141">
        <f t="shared" si="15"/>
        <v>262</v>
      </c>
      <c r="B263" s="13">
        <v>43913</v>
      </c>
      <c r="C263" s="13" t="str">
        <f t="shared" si="16"/>
        <v>USBP</v>
      </c>
      <c r="D263" s="11" t="s">
        <v>20</v>
      </c>
      <c r="E263" s="11" t="s">
        <v>134</v>
      </c>
      <c r="G263" s="2" t="s">
        <v>72</v>
      </c>
      <c r="H263" s="163" t="str">
        <f t="shared" si="14"/>
        <v>Rio Grand City, TX</v>
      </c>
      <c r="I263" s="129">
        <v>1</v>
      </c>
      <c r="J263" s="11" t="s">
        <v>73</v>
      </c>
      <c r="K263" s="11" t="s">
        <v>74</v>
      </c>
      <c r="L263" s="11" t="s">
        <v>73</v>
      </c>
      <c r="M263" s="11" t="s">
        <v>74</v>
      </c>
      <c r="N263" s="11" t="s">
        <v>213</v>
      </c>
      <c r="O263" s="11" t="s">
        <v>73</v>
      </c>
      <c r="P263" s="11" t="s">
        <v>73</v>
      </c>
      <c r="Q263" s="2" t="s">
        <v>75</v>
      </c>
      <c r="R263" s="30"/>
      <c r="S263" s="11" t="s">
        <v>76</v>
      </c>
      <c r="T263" s="30"/>
      <c r="U263" s="30"/>
      <c r="V263" s="30" t="s">
        <v>944</v>
      </c>
      <c r="W263" s="11" t="s">
        <v>77</v>
      </c>
      <c r="X263" s="219" t="s">
        <v>367</v>
      </c>
      <c r="Y263" s="137">
        <v>43913</v>
      </c>
      <c r="Z263" s="138" t="s">
        <v>188</v>
      </c>
    </row>
    <row r="264" spans="1:26" s="11" customFormat="1" ht="16" x14ac:dyDescent="0.2">
      <c r="A264" s="141">
        <f t="shared" si="15"/>
        <v>263</v>
      </c>
      <c r="B264" s="13">
        <v>43913</v>
      </c>
      <c r="C264" s="13" t="str">
        <f t="shared" si="16"/>
        <v>USBP</v>
      </c>
      <c r="D264" s="11" t="s">
        <v>20</v>
      </c>
      <c r="E264" s="11" t="s">
        <v>134</v>
      </c>
      <c r="G264" s="2" t="s">
        <v>72</v>
      </c>
      <c r="H264" s="163" t="str">
        <f t="shared" si="14"/>
        <v>Rio Grand City, TX</v>
      </c>
      <c r="I264" s="129">
        <v>1</v>
      </c>
      <c r="J264" s="11" t="s">
        <v>73</v>
      </c>
      <c r="K264" s="11" t="s">
        <v>74</v>
      </c>
      <c r="L264" s="11" t="s">
        <v>73</v>
      </c>
      <c r="M264" s="11" t="s">
        <v>74</v>
      </c>
      <c r="N264" s="11" t="s">
        <v>213</v>
      </c>
      <c r="O264" s="11" t="s">
        <v>73</v>
      </c>
      <c r="P264" s="11" t="s">
        <v>73</v>
      </c>
      <c r="Q264" s="2" t="s">
        <v>75</v>
      </c>
      <c r="R264" s="30"/>
      <c r="S264" s="11" t="s">
        <v>76</v>
      </c>
      <c r="T264" s="30"/>
      <c r="U264" s="30"/>
      <c r="V264" s="30" t="s">
        <v>944</v>
      </c>
      <c r="W264" s="11" t="s">
        <v>77</v>
      </c>
      <c r="X264" s="219" t="s">
        <v>367</v>
      </c>
      <c r="Y264" s="137">
        <v>43913</v>
      </c>
      <c r="Z264" s="138" t="s">
        <v>188</v>
      </c>
    </row>
    <row r="265" spans="1:26" s="11" customFormat="1" ht="16" x14ac:dyDescent="0.2">
      <c r="A265" s="141">
        <f t="shared" si="15"/>
        <v>264</v>
      </c>
      <c r="B265" s="13">
        <v>43913</v>
      </c>
      <c r="C265" s="13" t="str">
        <f t="shared" si="16"/>
        <v>USBP</v>
      </c>
      <c r="D265" s="11" t="s">
        <v>20</v>
      </c>
      <c r="E265" s="11" t="s">
        <v>134</v>
      </c>
      <c r="G265" s="2" t="s">
        <v>72</v>
      </c>
      <c r="H265" s="163" t="str">
        <f t="shared" si="14"/>
        <v>Rio Grand City, TX</v>
      </c>
      <c r="I265" s="129">
        <v>1</v>
      </c>
      <c r="J265" s="11" t="s">
        <v>73</v>
      </c>
      <c r="K265" s="11" t="s">
        <v>74</v>
      </c>
      <c r="L265" s="11" t="s">
        <v>73</v>
      </c>
      <c r="M265" s="11" t="s">
        <v>74</v>
      </c>
      <c r="N265" s="11" t="s">
        <v>213</v>
      </c>
      <c r="O265" s="11" t="s">
        <v>73</v>
      </c>
      <c r="P265" s="11" t="s">
        <v>73</v>
      </c>
      <c r="Q265" s="2" t="s">
        <v>75</v>
      </c>
      <c r="R265" s="30"/>
      <c r="S265" s="11" t="s">
        <v>76</v>
      </c>
      <c r="T265" s="30"/>
      <c r="U265" s="30"/>
      <c r="V265" s="30" t="s">
        <v>944</v>
      </c>
      <c r="W265" s="11" t="s">
        <v>77</v>
      </c>
      <c r="X265" s="219" t="s">
        <v>367</v>
      </c>
      <c r="Y265" s="137">
        <v>43913</v>
      </c>
      <c r="Z265" s="138" t="s">
        <v>188</v>
      </c>
    </row>
    <row r="266" spans="1:26" s="11" customFormat="1" ht="93.75" customHeight="1" x14ac:dyDescent="0.2">
      <c r="A266" s="141">
        <f t="shared" si="15"/>
        <v>265</v>
      </c>
      <c r="B266" s="13">
        <v>43917</v>
      </c>
      <c r="C266" s="13" t="str">
        <f t="shared" si="16"/>
        <v>USBP</v>
      </c>
      <c r="D266" s="11" t="s">
        <v>20</v>
      </c>
      <c r="E266" s="11" t="s">
        <v>139</v>
      </c>
      <c r="G266" s="2" t="s">
        <v>72</v>
      </c>
      <c r="H266" s="163" t="str">
        <f t="shared" si="14"/>
        <v>Falfurrias, TX</v>
      </c>
      <c r="I266" s="129">
        <v>1</v>
      </c>
      <c r="J266" s="11" t="s">
        <v>73</v>
      </c>
      <c r="K266" s="11" t="s">
        <v>74</v>
      </c>
      <c r="L266" s="11" t="s">
        <v>73</v>
      </c>
      <c r="M266" s="11" t="s">
        <v>74</v>
      </c>
      <c r="N266" s="11" t="s">
        <v>368</v>
      </c>
      <c r="O266" s="11" t="s">
        <v>74</v>
      </c>
      <c r="P266" s="11" t="s">
        <v>73</v>
      </c>
      <c r="Q266" s="2" t="s">
        <v>75</v>
      </c>
      <c r="R266" s="30"/>
      <c r="S266" s="11" t="s">
        <v>76</v>
      </c>
      <c r="T266" s="30"/>
      <c r="U266" s="30"/>
      <c r="V266" s="30" t="s">
        <v>944</v>
      </c>
      <c r="W266" s="11" t="s">
        <v>77</v>
      </c>
      <c r="X266" s="219" t="s">
        <v>369</v>
      </c>
      <c r="Y266" s="137"/>
      <c r="Z266" s="138"/>
    </row>
    <row r="267" spans="1:26" s="11" customFormat="1" ht="80.25" customHeight="1" x14ac:dyDescent="0.2">
      <c r="A267" s="141">
        <f t="shared" si="15"/>
        <v>266</v>
      </c>
      <c r="B267" s="13">
        <v>43917</v>
      </c>
      <c r="C267" s="13" t="str">
        <f t="shared" si="16"/>
        <v>USBP</v>
      </c>
      <c r="D267" s="11" t="s">
        <v>20</v>
      </c>
      <c r="E267" s="11" t="s">
        <v>131</v>
      </c>
      <c r="G267" s="2" t="s">
        <v>72</v>
      </c>
      <c r="H267" s="163" t="str">
        <f t="shared" si="14"/>
        <v>McAllen, TX</v>
      </c>
      <c r="I267" s="129">
        <v>1</v>
      </c>
      <c r="J267" s="11" t="s">
        <v>73</v>
      </c>
      <c r="K267" s="11" t="s">
        <v>74</v>
      </c>
      <c r="L267" s="11" t="s">
        <v>73</v>
      </c>
      <c r="M267" s="11" t="s">
        <v>74</v>
      </c>
      <c r="N267" s="11" t="s">
        <v>368</v>
      </c>
      <c r="O267" s="11" t="s">
        <v>74</v>
      </c>
      <c r="P267" s="11" t="s">
        <v>74</v>
      </c>
      <c r="Q267" s="2"/>
      <c r="R267" s="30"/>
      <c r="S267" s="11" t="s">
        <v>76</v>
      </c>
      <c r="T267" s="30"/>
      <c r="U267" s="30"/>
      <c r="V267" s="30" t="s">
        <v>944</v>
      </c>
      <c r="W267" s="11" t="s">
        <v>77</v>
      </c>
      <c r="X267" s="219" t="s">
        <v>370</v>
      </c>
      <c r="Y267" s="137"/>
      <c r="Z267" s="138"/>
    </row>
    <row r="268" spans="1:26" s="11" customFormat="1" ht="64.5" customHeight="1" x14ac:dyDescent="0.2">
      <c r="A268" s="141">
        <f t="shared" si="15"/>
        <v>267</v>
      </c>
      <c r="B268" s="13">
        <v>43918</v>
      </c>
      <c r="C268" s="13" t="str">
        <f t="shared" si="16"/>
        <v>USBP</v>
      </c>
      <c r="D268" s="11" t="s">
        <v>20</v>
      </c>
      <c r="E268" s="11" t="s">
        <v>232</v>
      </c>
      <c r="G268" s="2" t="s">
        <v>72</v>
      </c>
      <c r="H268" s="163" t="str">
        <f t="shared" si="14"/>
        <v>Weslaco, TX</v>
      </c>
      <c r="I268" s="129">
        <v>1</v>
      </c>
      <c r="J268" s="11" t="s">
        <v>73</v>
      </c>
      <c r="K268" s="11" t="s">
        <v>74</v>
      </c>
      <c r="L268" s="11" t="s">
        <v>73</v>
      </c>
      <c r="M268" s="11" t="s">
        <v>74</v>
      </c>
      <c r="N268" s="11" t="s">
        <v>371</v>
      </c>
      <c r="O268" s="11" t="s">
        <v>74</v>
      </c>
      <c r="P268" s="11" t="s">
        <v>74</v>
      </c>
      <c r="Q268" s="2"/>
      <c r="R268" s="30"/>
      <c r="S268" s="11" t="s">
        <v>76</v>
      </c>
      <c r="T268" s="30"/>
      <c r="U268" s="30"/>
      <c r="V268" s="30" t="s">
        <v>944</v>
      </c>
      <c r="W268" s="11" t="s">
        <v>77</v>
      </c>
      <c r="X268" s="219" t="s">
        <v>372</v>
      </c>
      <c r="Y268" s="137"/>
      <c r="Z268" s="138"/>
    </row>
    <row r="269" spans="1:26" s="11" customFormat="1" ht="16" x14ac:dyDescent="0.2">
      <c r="A269" s="141">
        <f t="shared" si="15"/>
        <v>268</v>
      </c>
      <c r="B269" s="37">
        <v>43908</v>
      </c>
      <c r="C269" s="13" t="str">
        <f t="shared" si="16"/>
        <v>USBP</v>
      </c>
      <c r="D269" s="35" t="s">
        <v>25</v>
      </c>
      <c r="E269" s="35" t="s">
        <v>373</v>
      </c>
      <c r="F269" s="35"/>
      <c r="G269" s="2" t="s">
        <v>86</v>
      </c>
      <c r="H269" s="163" t="str">
        <f t="shared" si="14"/>
        <v>Marfa, TX</v>
      </c>
      <c r="I269" s="252">
        <v>1</v>
      </c>
      <c r="J269" s="35" t="s">
        <v>73</v>
      </c>
      <c r="K269" s="35" t="s">
        <v>74</v>
      </c>
      <c r="L269" s="35" t="s">
        <v>73</v>
      </c>
      <c r="M269" s="35" t="s">
        <v>74</v>
      </c>
      <c r="N269" s="11" t="s">
        <v>210</v>
      </c>
      <c r="O269" s="11" t="s">
        <v>74</v>
      </c>
      <c r="P269" s="11" t="s">
        <v>74</v>
      </c>
      <c r="Q269" s="2"/>
      <c r="R269" s="30"/>
      <c r="S269" s="11" t="s">
        <v>76</v>
      </c>
      <c r="T269" s="30"/>
      <c r="U269" s="30"/>
      <c r="V269" s="30" t="s">
        <v>944</v>
      </c>
      <c r="W269" s="11" t="s">
        <v>96</v>
      </c>
      <c r="X269" s="217" t="s">
        <v>374</v>
      </c>
      <c r="Y269" s="55">
        <v>43908</v>
      </c>
      <c r="Z269" s="163" t="s">
        <v>188</v>
      </c>
    </row>
    <row r="270" spans="1:26" s="11" customFormat="1" ht="36" customHeight="1" x14ac:dyDescent="0.2">
      <c r="A270" s="141">
        <f t="shared" si="15"/>
        <v>269</v>
      </c>
      <c r="B270" s="37">
        <v>43907</v>
      </c>
      <c r="C270" s="13" t="str">
        <f t="shared" si="16"/>
        <v>USBP</v>
      </c>
      <c r="D270" s="35" t="s">
        <v>30</v>
      </c>
      <c r="E270" s="35" t="s">
        <v>30</v>
      </c>
      <c r="F270" s="35" t="s">
        <v>85</v>
      </c>
      <c r="G270" s="2" t="s">
        <v>86</v>
      </c>
      <c r="H270" s="163" t="str">
        <f t="shared" si="14"/>
        <v>Grand Forks, ND</v>
      </c>
      <c r="I270" s="252">
        <v>1</v>
      </c>
      <c r="J270" s="35" t="s">
        <v>74</v>
      </c>
      <c r="K270" s="35" t="s">
        <v>74</v>
      </c>
      <c r="L270" s="35" t="s">
        <v>73</v>
      </c>
      <c r="M270" s="35" t="s">
        <v>74</v>
      </c>
      <c r="N270" s="11" t="s">
        <v>197</v>
      </c>
      <c r="O270" s="11" t="s">
        <v>74</v>
      </c>
      <c r="P270" s="11" t="s">
        <v>74</v>
      </c>
      <c r="Q270" s="2"/>
      <c r="R270" s="30"/>
      <c r="S270" s="11" t="s">
        <v>76</v>
      </c>
      <c r="T270" s="30"/>
      <c r="U270" s="30"/>
      <c r="V270" s="30" t="s">
        <v>944</v>
      </c>
      <c r="W270" s="29" t="s">
        <v>80</v>
      </c>
      <c r="X270" s="216" t="s">
        <v>375</v>
      </c>
      <c r="Y270" s="13">
        <v>43907</v>
      </c>
      <c r="Z270" s="12" t="s">
        <v>188</v>
      </c>
    </row>
    <row r="271" spans="1:26" s="11" customFormat="1" ht="16" x14ac:dyDescent="0.2">
      <c r="A271" s="141">
        <f t="shared" si="15"/>
        <v>270</v>
      </c>
      <c r="B271" s="46">
        <v>43920</v>
      </c>
      <c r="C271" s="13" t="str">
        <f t="shared" si="16"/>
        <v>USBP</v>
      </c>
      <c r="D271" s="45" t="s">
        <v>29</v>
      </c>
      <c r="E271" s="45" t="s">
        <v>376</v>
      </c>
      <c r="F271" s="45"/>
      <c r="G271" s="44" t="s">
        <v>86</v>
      </c>
      <c r="H271" s="163" t="str">
        <f t="shared" si="14"/>
        <v>Babb, MT</v>
      </c>
      <c r="I271" s="249">
        <v>1</v>
      </c>
      <c r="J271" s="45" t="s">
        <v>74</v>
      </c>
      <c r="K271" s="45" t="s">
        <v>74</v>
      </c>
      <c r="L271" s="45" t="s">
        <v>73</v>
      </c>
      <c r="M271" s="45" t="s">
        <v>74</v>
      </c>
      <c r="N271" s="43" t="s">
        <v>331</v>
      </c>
      <c r="O271" s="11" t="s">
        <v>74</v>
      </c>
      <c r="P271" s="43" t="s">
        <v>74</v>
      </c>
      <c r="Q271" s="44"/>
      <c r="R271" s="30"/>
      <c r="S271" s="11" t="s">
        <v>76</v>
      </c>
      <c r="T271" s="30"/>
      <c r="U271" s="30"/>
      <c r="V271" s="30" t="s">
        <v>944</v>
      </c>
      <c r="W271" s="11" t="s">
        <v>77</v>
      </c>
      <c r="X271" s="216" t="s">
        <v>377</v>
      </c>
      <c r="Y271" s="47"/>
      <c r="Z271" s="48"/>
    </row>
    <row r="272" spans="1:26" s="43" customFormat="1" ht="32" x14ac:dyDescent="0.2">
      <c r="A272" s="141">
        <f t="shared" si="15"/>
        <v>271</v>
      </c>
      <c r="B272" s="137">
        <v>43915</v>
      </c>
      <c r="C272" s="13" t="str">
        <f t="shared" si="16"/>
        <v>USBP</v>
      </c>
      <c r="D272" s="45" t="s">
        <v>17</v>
      </c>
      <c r="E272" s="138" t="s">
        <v>128</v>
      </c>
      <c r="F272" s="138"/>
      <c r="G272" s="44" t="s">
        <v>72</v>
      </c>
      <c r="H272" s="163" t="str">
        <f t="shared" si="14"/>
        <v>Hebbronville, TX</v>
      </c>
      <c r="I272" s="249">
        <v>1</v>
      </c>
      <c r="J272" s="45" t="s">
        <v>74</v>
      </c>
      <c r="K272" s="45" t="s">
        <v>74</v>
      </c>
      <c r="L272" s="45" t="s">
        <v>73</v>
      </c>
      <c r="M272" s="45" t="s">
        <v>74</v>
      </c>
      <c r="N272" s="43" t="s">
        <v>311</v>
      </c>
      <c r="O272" s="11" t="s">
        <v>74</v>
      </c>
      <c r="P272" s="45" t="s">
        <v>73</v>
      </c>
      <c r="Q272" s="44" t="s">
        <v>75</v>
      </c>
      <c r="R272" s="30"/>
      <c r="S272" s="43" t="s">
        <v>76</v>
      </c>
      <c r="T272" s="30"/>
      <c r="U272" s="30"/>
      <c r="V272" s="30" t="s">
        <v>944</v>
      </c>
      <c r="W272" s="43" t="s">
        <v>77</v>
      </c>
      <c r="X272" s="226" t="s">
        <v>378</v>
      </c>
      <c r="Y272" s="47">
        <v>43915</v>
      </c>
      <c r="Z272" s="48" t="s">
        <v>188</v>
      </c>
    </row>
    <row r="273" spans="1:26" s="43" customFormat="1" ht="32" x14ac:dyDescent="0.2">
      <c r="A273" s="141">
        <f t="shared" si="15"/>
        <v>272</v>
      </c>
      <c r="B273" s="137">
        <v>43915</v>
      </c>
      <c r="C273" s="13" t="str">
        <f t="shared" si="16"/>
        <v>USBP</v>
      </c>
      <c r="D273" s="45" t="s">
        <v>17</v>
      </c>
      <c r="E273" s="138" t="s">
        <v>128</v>
      </c>
      <c r="F273" s="138"/>
      <c r="G273" s="44" t="s">
        <v>72</v>
      </c>
      <c r="H273" s="163" t="str">
        <f t="shared" si="14"/>
        <v>Hebbronville, TX</v>
      </c>
      <c r="I273" s="249">
        <v>1</v>
      </c>
      <c r="J273" s="45" t="s">
        <v>74</v>
      </c>
      <c r="K273" s="45" t="s">
        <v>74</v>
      </c>
      <c r="L273" s="45" t="s">
        <v>73</v>
      </c>
      <c r="M273" s="45" t="s">
        <v>74</v>
      </c>
      <c r="N273" s="43" t="s">
        <v>216</v>
      </c>
      <c r="O273" s="11" t="s">
        <v>74</v>
      </c>
      <c r="P273" s="45" t="s">
        <v>74</v>
      </c>
      <c r="Q273" s="44"/>
      <c r="R273" s="30"/>
      <c r="S273" s="43" t="s">
        <v>76</v>
      </c>
      <c r="T273" s="30"/>
      <c r="U273" s="30"/>
      <c r="V273" s="30" t="s">
        <v>944</v>
      </c>
      <c r="W273" s="43" t="s">
        <v>96</v>
      </c>
      <c r="X273" s="226" t="s">
        <v>379</v>
      </c>
      <c r="Y273" s="47">
        <v>43915</v>
      </c>
      <c r="Z273" s="48" t="s">
        <v>188</v>
      </c>
    </row>
    <row r="274" spans="1:26" s="11" customFormat="1" ht="48" x14ac:dyDescent="0.2">
      <c r="A274" s="141">
        <f t="shared" si="15"/>
        <v>273</v>
      </c>
      <c r="B274" s="13">
        <v>43918</v>
      </c>
      <c r="C274" s="13" t="str">
        <f t="shared" si="16"/>
        <v>USBP</v>
      </c>
      <c r="D274" s="11" t="s">
        <v>34</v>
      </c>
      <c r="E274" s="11" t="s">
        <v>34</v>
      </c>
      <c r="F274" s="11" t="s">
        <v>85</v>
      </c>
      <c r="G274" s="2" t="s">
        <v>89</v>
      </c>
      <c r="H274" s="163" t="str">
        <f t="shared" si="14"/>
        <v>El Centro, CA</v>
      </c>
      <c r="I274" s="129">
        <v>1</v>
      </c>
      <c r="J274" s="11" t="s">
        <v>74</v>
      </c>
      <c r="K274" s="11" t="s">
        <v>74</v>
      </c>
      <c r="L274" s="11" t="s">
        <v>73</v>
      </c>
      <c r="M274" s="11" t="s">
        <v>74</v>
      </c>
      <c r="N274" s="11" t="s">
        <v>368</v>
      </c>
      <c r="O274" s="11" t="s">
        <v>74</v>
      </c>
      <c r="P274" s="11" t="s">
        <v>73</v>
      </c>
      <c r="Q274" s="231" t="s">
        <v>75</v>
      </c>
      <c r="R274" s="30"/>
      <c r="S274" s="43" t="s">
        <v>76</v>
      </c>
      <c r="T274" s="30"/>
      <c r="U274" s="30"/>
      <c r="V274" s="30" t="s">
        <v>944</v>
      </c>
      <c r="W274" s="11" t="s">
        <v>77</v>
      </c>
      <c r="X274" s="215" t="s">
        <v>380</v>
      </c>
      <c r="Y274" s="138"/>
      <c r="Z274" s="138"/>
    </row>
    <row r="275" spans="1:26" s="11" customFormat="1" ht="81.75" customHeight="1" x14ac:dyDescent="0.2">
      <c r="A275" s="141">
        <f t="shared" si="15"/>
        <v>274</v>
      </c>
      <c r="B275" s="13">
        <v>43913</v>
      </c>
      <c r="C275" s="13" t="str">
        <f t="shared" si="16"/>
        <v>USBP</v>
      </c>
      <c r="D275" s="11" t="s">
        <v>34</v>
      </c>
      <c r="E275" s="11" t="s">
        <v>206</v>
      </c>
      <c r="G275" s="2" t="s">
        <v>89</v>
      </c>
      <c r="H275" s="163" t="str">
        <f t="shared" si="14"/>
        <v>El Centro, CA</v>
      </c>
      <c r="I275" s="129">
        <v>1</v>
      </c>
      <c r="J275" s="11" t="s">
        <v>73</v>
      </c>
      <c r="K275" s="11" t="s">
        <v>74</v>
      </c>
      <c r="L275" s="11" t="s">
        <v>73</v>
      </c>
      <c r="M275" s="11" t="s">
        <v>74</v>
      </c>
      <c r="N275" s="11" t="s">
        <v>213</v>
      </c>
      <c r="O275" s="11" t="s">
        <v>73</v>
      </c>
      <c r="P275" s="11" t="s">
        <v>73</v>
      </c>
      <c r="Q275" s="231" t="s">
        <v>75</v>
      </c>
      <c r="R275" s="30"/>
      <c r="S275" s="43" t="s">
        <v>76</v>
      </c>
      <c r="T275" s="30"/>
      <c r="U275" s="30"/>
      <c r="V275" s="30" t="s">
        <v>944</v>
      </c>
      <c r="W275" s="11" t="s">
        <v>77</v>
      </c>
      <c r="X275" s="219" t="s">
        <v>381</v>
      </c>
      <c r="Y275" s="156">
        <v>43913</v>
      </c>
      <c r="Z275" s="159" t="s">
        <v>188</v>
      </c>
    </row>
    <row r="276" spans="1:26" s="43" customFormat="1" ht="32" x14ac:dyDescent="0.2">
      <c r="A276" s="141">
        <f t="shared" si="15"/>
        <v>275</v>
      </c>
      <c r="B276" s="156">
        <v>43908</v>
      </c>
      <c r="C276" s="13" t="str">
        <f t="shared" si="16"/>
        <v>USBP</v>
      </c>
      <c r="D276" s="159" t="s">
        <v>34</v>
      </c>
      <c r="E276" s="138" t="s">
        <v>34</v>
      </c>
      <c r="F276" s="138" t="s">
        <v>39</v>
      </c>
      <c r="G276" s="159" t="s">
        <v>89</v>
      </c>
      <c r="H276" s="163" t="str">
        <f t="shared" si="14"/>
        <v>El Centro, CA</v>
      </c>
      <c r="I276" s="258">
        <v>1</v>
      </c>
      <c r="J276" s="159" t="s">
        <v>73</v>
      </c>
      <c r="K276" s="159" t="s">
        <v>74</v>
      </c>
      <c r="L276" s="159" t="s">
        <v>73</v>
      </c>
      <c r="M276" s="11" t="s">
        <v>74</v>
      </c>
      <c r="N276" s="11" t="s">
        <v>210</v>
      </c>
      <c r="O276" s="11" t="s">
        <v>73</v>
      </c>
      <c r="P276" s="11" t="s">
        <v>73</v>
      </c>
      <c r="Q276" s="231" t="s">
        <v>75</v>
      </c>
      <c r="R276" s="30"/>
      <c r="S276" s="11" t="s">
        <v>76</v>
      </c>
      <c r="T276" s="30"/>
      <c r="U276" s="30"/>
      <c r="V276" s="30" t="s">
        <v>944</v>
      </c>
      <c r="W276" s="43" t="s">
        <v>77</v>
      </c>
      <c r="X276" s="219" t="s">
        <v>382</v>
      </c>
      <c r="Y276" s="156">
        <v>43898</v>
      </c>
      <c r="Z276" s="159" t="s">
        <v>188</v>
      </c>
    </row>
    <row r="277" spans="1:26" s="11" customFormat="1" ht="32" x14ac:dyDescent="0.2">
      <c r="A277" s="141">
        <f t="shared" si="15"/>
        <v>276</v>
      </c>
      <c r="B277" s="156">
        <v>43908</v>
      </c>
      <c r="C277" s="13" t="str">
        <f t="shared" si="16"/>
        <v>USBP</v>
      </c>
      <c r="D277" s="159" t="s">
        <v>34</v>
      </c>
      <c r="E277" s="138" t="s">
        <v>34</v>
      </c>
      <c r="F277" s="138" t="s">
        <v>39</v>
      </c>
      <c r="G277" s="159" t="s">
        <v>89</v>
      </c>
      <c r="H277" s="163" t="str">
        <f t="shared" si="14"/>
        <v>El Centro, CA</v>
      </c>
      <c r="I277" s="258">
        <v>1</v>
      </c>
      <c r="J277" s="159" t="s">
        <v>73</v>
      </c>
      <c r="K277" s="159" t="s">
        <v>74</v>
      </c>
      <c r="L277" s="159" t="s">
        <v>73</v>
      </c>
      <c r="M277" s="11" t="s">
        <v>74</v>
      </c>
      <c r="N277" s="11" t="s">
        <v>210</v>
      </c>
      <c r="O277" s="11" t="s">
        <v>73</v>
      </c>
      <c r="P277" s="11" t="s">
        <v>73</v>
      </c>
      <c r="Q277" s="231" t="s">
        <v>75</v>
      </c>
      <c r="R277" s="30"/>
      <c r="S277" s="11" t="s">
        <v>76</v>
      </c>
      <c r="T277" s="30"/>
      <c r="U277" s="30"/>
      <c r="V277" s="30" t="s">
        <v>944</v>
      </c>
      <c r="W277" s="11" t="s">
        <v>77</v>
      </c>
      <c r="X277" s="219" t="s">
        <v>383</v>
      </c>
      <c r="Y277" s="156">
        <v>43898</v>
      </c>
      <c r="Z277" s="159" t="s">
        <v>188</v>
      </c>
    </row>
    <row r="278" spans="1:26" s="11" customFormat="1" ht="16" x14ac:dyDescent="0.2">
      <c r="A278" s="141">
        <f t="shared" si="15"/>
        <v>277</v>
      </c>
      <c r="B278" s="13">
        <v>43908</v>
      </c>
      <c r="C278" s="13" t="str">
        <f t="shared" si="16"/>
        <v>USBP</v>
      </c>
      <c r="D278" s="11" t="s">
        <v>35</v>
      </c>
      <c r="E278" s="11" t="s">
        <v>170</v>
      </c>
      <c r="G278" s="2" t="s">
        <v>89</v>
      </c>
      <c r="H278" s="163" t="str">
        <f t="shared" si="14"/>
        <v>Willcox, AZ</v>
      </c>
      <c r="I278" s="129">
        <v>1</v>
      </c>
      <c r="J278" s="11" t="s">
        <v>73</v>
      </c>
      <c r="K278" s="11" t="s">
        <v>74</v>
      </c>
      <c r="L278" s="11" t="s">
        <v>73</v>
      </c>
      <c r="M278" s="11" t="s">
        <v>74</v>
      </c>
      <c r="N278" s="11" t="s">
        <v>197</v>
      </c>
      <c r="O278" s="11" t="s">
        <v>74</v>
      </c>
      <c r="P278" s="11" t="s">
        <v>74</v>
      </c>
      <c r="Q278" s="2"/>
      <c r="R278" s="30"/>
      <c r="S278" s="11" t="s">
        <v>76</v>
      </c>
      <c r="T278" s="30"/>
      <c r="U278" s="30"/>
      <c r="V278" s="30" t="s">
        <v>944</v>
      </c>
      <c r="W278" s="11" t="s">
        <v>77</v>
      </c>
      <c r="X278" s="219" t="s">
        <v>384</v>
      </c>
      <c r="Y278" s="11" t="s">
        <v>199</v>
      </c>
      <c r="Z278" s="12" t="s">
        <v>199</v>
      </c>
    </row>
    <row r="279" spans="1:26" s="11" customFormat="1" ht="32" x14ac:dyDescent="0.2">
      <c r="A279" s="141">
        <f t="shared" si="15"/>
        <v>278</v>
      </c>
      <c r="B279" s="13">
        <v>43908</v>
      </c>
      <c r="C279" s="13" t="str">
        <f t="shared" si="16"/>
        <v>USBP</v>
      </c>
      <c r="D279" s="11" t="s">
        <v>35</v>
      </c>
      <c r="E279" s="11" t="s">
        <v>35</v>
      </c>
      <c r="F279" s="11" t="s">
        <v>45</v>
      </c>
      <c r="G279" s="2" t="s">
        <v>89</v>
      </c>
      <c r="H279" s="163" t="str">
        <f t="shared" si="14"/>
        <v>Tucson, AZ</v>
      </c>
      <c r="I279" s="129">
        <v>1</v>
      </c>
      <c r="J279" s="11" t="s">
        <v>73</v>
      </c>
      <c r="K279" s="11" t="s">
        <v>74</v>
      </c>
      <c r="L279" s="11" t="s">
        <v>73</v>
      </c>
      <c r="M279" s="11" t="s">
        <v>74</v>
      </c>
      <c r="N279" s="11" t="s">
        <v>210</v>
      </c>
      <c r="O279" s="11" t="s">
        <v>74</v>
      </c>
      <c r="P279" s="11" t="s">
        <v>74</v>
      </c>
      <c r="Q279" s="2"/>
      <c r="R279" s="30"/>
      <c r="S279" s="11" t="s">
        <v>76</v>
      </c>
      <c r="T279" s="30"/>
      <c r="U279" s="30"/>
      <c r="V279" s="30" t="s">
        <v>944</v>
      </c>
      <c r="W279" s="11" t="s">
        <v>77</v>
      </c>
      <c r="X279" s="219" t="s">
        <v>385</v>
      </c>
      <c r="Y279" s="174" t="s">
        <v>386</v>
      </c>
      <c r="Z279" s="173" t="s">
        <v>387</v>
      </c>
    </row>
    <row r="280" spans="1:26" s="11" customFormat="1" ht="16" x14ac:dyDescent="0.2">
      <c r="A280" s="141">
        <f t="shared" si="15"/>
        <v>279</v>
      </c>
      <c r="B280" s="13">
        <v>43908</v>
      </c>
      <c r="C280" s="13" t="str">
        <f t="shared" si="16"/>
        <v>USBP</v>
      </c>
      <c r="D280" s="11" t="s">
        <v>35</v>
      </c>
      <c r="E280" s="11" t="s">
        <v>301</v>
      </c>
      <c r="G280" s="2" t="s">
        <v>89</v>
      </c>
      <c r="H280" s="163" t="str">
        <f t="shared" si="14"/>
        <v>Three Points, AZ</v>
      </c>
      <c r="I280" s="129">
        <v>1</v>
      </c>
      <c r="J280" s="11" t="s">
        <v>73</v>
      </c>
      <c r="K280" s="11" t="s">
        <v>74</v>
      </c>
      <c r="L280" s="11" t="s">
        <v>73</v>
      </c>
      <c r="M280" s="11" t="s">
        <v>74</v>
      </c>
      <c r="N280" s="11" t="s">
        <v>210</v>
      </c>
      <c r="O280" s="11" t="s">
        <v>73</v>
      </c>
      <c r="P280" s="11" t="s">
        <v>74</v>
      </c>
      <c r="Q280" s="2"/>
      <c r="R280" s="30"/>
      <c r="S280" s="11" t="s">
        <v>76</v>
      </c>
      <c r="T280" s="30"/>
      <c r="U280" s="30"/>
      <c r="V280" s="30" t="s">
        <v>944</v>
      </c>
      <c r="W280" s="11" t="s">
        <v>77</v>
      </c>
      <c r="X280" s="219" t="s">
        <v>388</v>
      </c>
      <c r="Y280" s="172">
        <v>43908</v>
      </c>
      <c r="Z280" s="173" t="s">
        <v>389</v>
      </c>
    </row>
    <row r="281" spans="1:26" s="11" customFormat="1" ht="32" x14ac:dyDescent="0.2">
      <c r="A281" s="141">
        <f t="shared" si="15"/>
        <v>280</v>
      </c>
      <c r="B281" s="13">
        <v>43909</v>
      </c>
      <c r="C281" s="13" t="str">
        <f t="shared" si="16"/>
        <v>USBP</v>
      </c>
      <c r="D281" s="11" t="s">
        <v>35</v>
      </c>
      <c r="E281" s="11" t="s">
        <v>270</v>
      </c>
      <c r="G281" s="2" t="s">
        <v>89</v>
      </c>
      <c r="H281" s="163" t="str">
        <f t="shared" si="14"/>
        <v>Casa Grande, AZ</v>
      </c>
      <c r="I281" s="129">
        <v>1</v>
      </c>
      <c r="J281" s="11" t="s">
        <v>73</v>
      </c>
      <c r="K281" s="11" t="s">
        <v>74</v>
      </c>
      <c r="L281" s="11" t="s">
        <v>73</v>
      </c>
      <c r="M281" s="11" t="s">
        <v>74</v>
      </c>
      <c r="N281" s="11" t="s">
        <v>192</v>
      </c>
      <c r="O281" s="11" t="s">
        <v>73</v>
      </c>
      <c r="P281" s="11" t="s">
        <v>74</v>
      </c>
      <c r="Q281" s="2"/>
      <c r="R281" s="30"/>
      <c r="S281" s="11" t="s">
        <v>76</v>
      </c>
      <c r="T281" s="30"/>
      <c r="U281" s="30"/>
      <c r="V281" s="30" t="s">
        <v>944</v>
      </c>
      <c r="W281" s="11" t="s">
        <v>77</v>
      </c>
      <c r="X281" s="219" t="s">
        <v>390</v>
      </c>
      <c r="Y281" s="156">
        <v>43903</v>
      </c>
      <c r="Z281" s="159" t="s">
        <v>188</v>
      </c>
    </row>
    <row r="282" spans="1:26" s="11" customFormat="1" ht="16" x14ac:dyDescent="0.2">
      <c r="A282" s="141">
        <f t="shared" si="15"/>
        <v>281</v>
      </c>
      <c r="B282" s="13">
        <v>43909</v>
      </c>
      <c r="C282" s="13" t="str">
        <f t="shared" si="16"/>
        <v>USBP</v>
      </c>
      <c r="D282" s="11" t="s">
        <v>35</v>
      </c>
      <c r="E282" s="11" t="s">
        <v>170</v>
      </c>
      <c r="G282" s="2" t="s">
        <v>89</v>
      </c>
      <c r="H282" s="163" t="str">
        <f t="shared" si="14"/>
        <v>Willcox, AZ</v>
      </c>
      <c r="I282" s="129">
        <v>1</v>
      </c>
      <c r="J282" s="11" t="s">
        <v>73</v>
      </c>
      <c r="K282" s="11" t="s">
        <v>74</v>
      </c>
      <c r="L282" s="11" t="s">
        <v>73</v>
      </c>
      <c r="M282" s="11" t="s">
        <v>74</v>
      </c>
      <c r="O282" s="11" t="s">
        <v>74</v>
      </c>
      <c r="P282" s="11" t="s">
        <v>74</v>
      </c>
      <c r="Q282" s="2"/>
      <c r="R282" s="30"/>
      <c r="S282" s="11" t="s">
        <v>76</v>
      </c>
      <c r="T282" s="30"/>
      <c r="U282" s="30"/>
      <c r="V282" s="30" t="s">
        <v>944</v>
      </c>
      <c r="W282" s="11" t="s">
        <v>77</v>
      </c>
      <c r="X282" s="219" t="s">
        <v>391</v>
      </c>
      <c r="Y282" s="158" t="s">
        <v>392</v>
      </c>
      <c r="Z282" s="138"/>
    </row>
    <row r="283" spans="1:26" s="11" customFormat="1" ht="32" x14ac:dyDescent="0.2">
      <c r="A283" s="141">
        <f t="shared" si="15"/>
        <v>282</v>
      </c>
      <c r="B283" s="13">
        <v>43910</v>
      </c>
      <c r="C283" s="13" t="str">
        <f t="shared" si="16"/>
        <v>USBP</v>
      </c>
      <c r="D283" s="11" t="s">
        <v>35</v>
      </c>
      <c r="E283" s="11" t="s">
        <v>270</v>
      </c>
      <c r="G283" s="2" t="s">
        <v>89</v>
      </c>
      <c r="H283" s="163" t="str">
        <f t="shared" si="14"/>
        <v>Casa Grande, AZ</v>
      </c>
      <c r="I283" s="129">
        <v>1</v>
      </c>
      <c r="J283" s="11" t="s">
        <v>73</v>
      </c>
      <c r="K283" s="11" t="s">
        <v>74</v>
      </c>
      <c r="L283" s="11" t="s">
        <v>73</v>
      </c>
      <c r="M283" s="11" t="s">
        <v>74</v>
      </c>
      <c r="N283" s="11" t="s">
        <v>243</v>
      </c>
      <c r="O283" s="11" t="s">
        <v>73</v>
      </c>
      <c r="P283" s="11" t="s">
        <v>74</v>
      </c>
      <c r="Q283" s="2"/>
      <c r="R283" s="30"/>
      <c r="S283" s="11" t="s">
        <v>76</v>
      </c>
      <c r="T283" s="30"/>
      <c r="U283" s="30"/>
      <c r="V283" s="30" t="s">
        <v>944</v>
      </c>
      <c r="W283" s="53" t="s">
        <v>77</v>
      </c>
      <c r="X283" s="219" t="s">
        <v>393</v>
      </c>
      <c r="Y283" s="171" t="s">
        <v>392</v>
      </c>
      <c r="Z283" s="138" t="s">
        <v>188</v>
      </c>
    </row>
    <row r="284" spans="1:26" s="43" customFormat="1" ht="32" x14ac:dyDescent="0.2">
      <c r="A284" s="141">
        <f t="shared" si="15"/>
        <v>283</v>
      </c>
      <c r="B284" s="47">
        <v>43914</v>
      </c>
      <c r="C284" s="13" t="str">
        <f t="shared" si="16"/>
        <v>USBP</v>
      </c>
      <c r="D284" s="43" t="s">
        <v>35</v>
      </c>
      <c r="E284" s="43" t="s">
        <v>270</v>
      </c>
      <c r="G284" s="44" t="s">
        <v>89</v>
      </c>
      <c r="H284" s="163" t="str">
        <f t="shared" si="14"/>
        <v>Casa Grande, AZ</v>
      </c>
      <c r="I284" s="248">
        <v>1</v>
      </c>
      <c r="J284" s="43" t="s">
        <v>73</v>
      </c>
      <c r="K284" s="43" t="s">
        <v>74</v>
      </c>
      <c r="L284" s="43" t="s">
        <v>73</v>
      </c>
      <c r="M284" s="43" t="s">
        <v>74</v>
      </c>
      <c r="N284" s="43" t="s">
        <v>213</v>
      </c>
      <c r="O284" s="11" t="s">
        <v>74</v>
      </c>
      <c r="P284" s="43" t="s">
        <v>74</v>
      </c>
      <c r="Q284" s="44"/>
      <c r="R284" s="30"/>
      <c r="S284" s="11" t="s">
        <v>76</v>
      </c>
      <c r="T284" s="30"/>
      <c r="U284" s="30"/>
      <c r="V284" s="30" t="s">
        <v>944</v>
      </c>
      <c r="W284" s="53" t="s">
        <v>77</v>
      </c>
      <c r="X284" s="219" t="s">
        <v>394</v>
      </c>
      <c r="Y284" s="170">
        <v>43904</v>
      </c>
      <c r="Z284" s="138" t="s">
        <v>188</v>
      </c>
    </row>
    <row r="285" spans="1:26" s="43" customFormat="1" ht="16" x14ac:dyDescent="0.2">
      <c r="A285" s="141">
        <f t="shared" si="15"/>
        <v>284</v>
      </c>
      <c r="B285" s="47">
        <v>43917</v>
      </c>
      <c r="C285" s="13" t="str">
        <f t="shared" si="16"/>
        <v>USBP</v>
      </c>
      <c r="D285" s="43" t="s">
        <v>35</v>
      </c>
      <c r="E285" s="43" t="s">
        <v>270</v>
      </c>
      <c r="G285" s="44" t="s">
        <v>89</v>
      </c>
      <c r="H285" s="163" t="str">
        <f t="shared" si="14"/>
        <v>Casa Grande, AZ</v>
      </c>
      <c r="I285" s="248">
        <v>1</v>
      </c>
      <c r="J285" s="43" t="s">
        <v>73</v>
      </c>
      <c r="K285" s="43" t="s">
        <v>74</v>
      </c>
      <c r="L285" s="43" t="s">
        <v>73</v>
      </c>
      <c r="M285" s="43" t="s">
        <v>74</v>
      </c>
      <c r="N285" s="43" t="s">
        <v>368</v>
      </c>
      <c r="O285" s="11" t="s">
        <v>74</v>
      </c>
      <c r="P285" s="43" t="s">
        <v>74</v>
      </c>
      <c r="Q285" s="44"/>
      <c r="R285" s="30"/>
      <c r="S285" s="11" t="s">
        <v>76</v>
      </c>
      <c r="T285" s="30"/>
      <c r="U285" s="30"/>
      <c r="V285" s="30" t="s">
        <v>944</v>
      </c>
      <c r="W285" s="53" t="s">
        <v>77</v>
      </c>
      <c r="X285" s="219" t="s">
        <v>395</v>
      </c>
      <c r="Y285" s="170"/>
      <c r="Z285" s="138"/>
    </row>
    <row r="286" spans="1:26" s="11" customFormat="1" ht="16" x14ac:dyDescent="0.2">
      <c r="A286" s="141">
        <f t="shared" si="15"/>
        <v>285</v>
      </c>
      <c r="B286" s="37">
        <v>43906</v>
      </c>
      <c r="C286" s="13" t="str">
        <f t="shared" si="16"/>
        <v>USBP</v>
      </c>
      <c r="D286" s="38" t="s">
        <v>33</v>
      </c>
      <c r="E286" s="38" t="s">
        <v>33</v>
      </c>
      <c r="F286" s="38" t="s">
        <v>396</v>
      </c>
      <c r="G286" s="2" t="s">
        <v>89</v>
      </c>
      <c r="H286" s="163" t="str">
        <f t="shared" si="14"/>
        <v>Chula Vista, CA</v>
      </c>
      <c r="I286" s="252">
        <v>1</v>
      </c>
      <c r="J286" s="35" t="s">
        <v>73</v>
      </c>
      <c r="K286" s="35" t="s">
        <v>74</v>
      </c>
      <c r="L286" s="35" t="s">
        <v>73</v>
      </c>
      <c r="M286" s="35" t="s">
        <v>74</v>
      </c>
      <c r="N286" s="11" t="s">
        <v>235</v>
      </c>
      <c r="O286" s="11" t="s">
        <v>74</v>
      </c>
      <c r="P286" s="11" t="s">
        <v>74</v>
      </c>
      <c r="Q286" s="2"/>
      <c r="R286" s="30"/>
      <c r="S286" s="11" t="s">
        <v>76</v>
      </c>
      <c r="T286" s="30"/>
      <c r="U286" s="30"/>
      <c r="V286" s="30" t="s">
        <v>944</v>
      </c>
      <c r="W286" s="11" t="s">
        <v>77</v>
      </c>
      <c r="X286" s="218" t="s">
        <v>397</v>
      </c>
      <c r="Y286" s="13">
        <v>43904</v>
      </c>
      <c r="Z286" s="12" t="s">
        <v>398</v>
      </c>
    </row>
    <row r="287" spans="1:26" s="11" customFormat="1" ht="111.75" customHeight="1" x14ac:dyDescent="0.2">
      <c r="A287" s="141">
        <f t="shared" si="15"/>
        <v>286</v>
      </c>
      <c r="B287" s="37">
        <v>43903</v>
      </c>
      <c r="C287" s="13" t="str">
        <f t="shared" si="16"/>
        <v>USBP</v>
      </c>
      <c r="D287" s="38" t="s">
        <v>33</v>
      </c>
      <c r="E287" s="38" t="s">
        <v>147</v>
      </c>
      <c r="F287" s="38"/>
      <c r="G287" s="2" t="s">
        <v>89</v>
      </c>
      <c r="H287" s="163" t="str">
        <f t="shared" si="14"/>
        <v>San Ysidro, CA</v>
      </c>
      <c r="I287" s="252">
        <v>1</v>
      </c>
      <c r="J287" s="35" t="s">
        <v>74</v>
      </c>
      <c r="K287" s="35" t="s">
        <v>74</v>
      </c>
      <c r="L287" s="35" t="s">
        <v>73</v>
      </c>
      <c r="M287" s="35" t="s">
        <v>74</v>
      </c>
      <c r="N287" s="11" t="s">
        <v>237</v>
      </c>
      <c r="O287" s="11" t="s">
        <v>73</v>
      </c>
      <c r="P287" s="11" t="s">
        <v>74</v>
      </c>
      <c r="Q287" s="2"/>
      <c r="R287" s="30"/>
      <c r="S287" s="11" t="s">
        <v>76</v>
      </c>
      <c r="T287" s="30"/>
      <c r="U287" s="30"/>
      <c r="V287" s="30" t="s">
        <v>944</v>
      </c>
      <c r="W287" s="11" t="s">
        <v>77</v>
      </c>
      <c r="X287" s="218" t="s">
        <v>399</v>
      </c>
      <c r="Y287" s="13">
        <v>43900</v>
      </c>
      <c r="Z287" s="12" t="s">
        <v>400</v>
      </c>
    </row>
    <row r="288" spans="1:26" s="11" customFormat="1" ht="32" x14ac:dyDescent="0.2">
      <c r="A288" s="141">
        <f t="shared" si="15"/>
        <v>287</v>
      </c>
      <c r="B288" s="13">
        <v>43912</v>
      </c>
      <c r="C288" s="13" t="str">
        <f t="shared" si="16"/>
        <v>USBP</v>
      </c>
      <c r="D288" s="11" t="s">
        <v>33</v>
      </c>
      <c r="E288" s="11" t="s">
        <v>147</v>
      </c>
      <c r="G288" s="2" t="s">
        <v>89</v>
      </c>
      <c r="H288" s="163" t="str">
        <f t="shared" si="14"/>
        <v>San Ysidro, CA</v>
      </c>
      <c r="I288" s="129">
        <v>1</v>
      </c>
      <c r="J288" s="11" t="s">
        <v>74</v>
      </c>
      <c r="K288" s="11" t="s">
        <v>74</v>
      </c>
      <c r="L288" s="11" t="s">
        <v>73</v>
      </c>
      <c r="M288" s="11" t="s">
        <v>74</v>
      </c>
      <c r="N288" s="11" t="s">
        <v>235</v>
      </c>
      <c r="O288" s="11" t="s">
        <v>73</v>
      </c>
      <c r="P288" s="11" t="s">
        <v>74</v>
      </c>
      <c r="Q288" s="2"/>
      <c r="R288" s="30"/>
      <c r="S288" s="11" t="s">
        <v>76</v>
      </c>
      <c r="T288" s="30"/>
      <c r="U288" s="30"/>
      <c r="V288" s="30" t="s">
        <v>944</v>
      </c>
      <c r="W288" s="11" t="s">
        <v>77</v>
      </c>
      <c r="X288" s="219" t="s">
        <v>401</v>
      </c>
      <c r="Y288" s="137" t="s">
        <v>199</v>
      </c>
      <c r="Z288" s="138" t="s">
        <v>188</v>
      </c>
    </row>
    <row r="289" spans="1:26" s="11" customFormat="1" ht="48" x14ac:dyDescent="0.2">
      <c r="A289" s="141">
        <f t="shared" si="15"/>
        <v>288</v>
      </c>
      <c r="B289" s="13">
        <v>43915</v>
      </c>
      <c r="C289" s="13" t="str">
        <f t="shared" si="16"/>
        <v>USBP</v>
      </c>
      <c r="D289" s="11" t="s">
        <v>33</v>
      </c>
      <c r="E289" s="11" t="s">
        <v>147</v>
      </c>
      <c r="G289" s="2" t="s">
        <v>89</v>
      </c>
      <c r="H289" s="163" t="str">
        <f t="shared" si="14"/>
        <v>San Ysidro, CA</v>
      </c>
      <c r="I289" s="129">
        <v>1</v>
      </c>
      <c r="J289" s="11" t="s">
        <v>74</v>
      </c>
      <c r="K289" s="11" t="s">
        <v>74</v>
      </c>
      <c r="L289" s="11" t="s">
        <v>73</v>
      </c>
      <c r="M289" s="11" t="s">
        <v>74</v>
      </c>
      <c r="N289" s="11" t="s">
        <v>298</v>
      </c>
      <c r="O289" s="11" t="s">
        <v>73</v>
      </c>
      <c r="P289" s="11" t="s">
        <v>73</v>
      </c>
      <c r="Q289" s="2" t="s">
        <v>75</v>
      </c>
      <c r="R289" s="30"/>
      <c r="S289" s="11" t="s">
        <v>76</v>
      </c>
      <c r="T289" s="30"/>
      <c r="U289" s="30"/>
      <c r="V289" s="30" t="s">
        <v>944</v>
      </c>
      <c r="W289" s="11" t="s">
        <v>77</v>
      </c>
      <c r="X289" s="216" t="s">
        <v>402</v>
      </c>
      <c r="Y289" s="137"/>
      <c r="Z289" s="138"/>
    </row>
    <row r="290" spans="1:26" s="11" customFormat="1" ht="32" x14ac:dyDescent="0.2">
      <c r="A290" s="141">
        <f t="shared" si="15"/>
        <v>289</v>
      </c>
      <c r="B290" s="13">
        <v>43914</v>
      </c>
      <c r="C290" s="13" t="str">
        <f t="shared" si="16"/>
        <v>USBP</v>
      </c>
      <c r="D290" s="11" t="s">
        <v>33</v>
      </c>
      <c r="E290" s="11" t="s">
        <v>263</v>
      </c>
      <c r="G290" s="2" t="s">
        <v>89</v>
      </c>
      <c r="H290" s="163" t="str">
        <f t="shared" si="14"/>
        <v>Pine Valley, CA</v>
      </c>
      <c r="I290" s="129">
        <v>1</v>
      </c>
      <c r="J290" s="11" t="s">
        <v>74</v>
      </c>
      <c r="K290" s="11" t="s">
        <v>74</v>
      </c>
      <c r="L290" s="11" t="s">
        <v>73</v>
      </c>
      <c r="M290" s="11" t="s">
        <v>74</v>
      </c>
      <c r="N290" s="11" t="s">
        <v>311</v>
      </c>
      <c r="O290" s="11" t="s">
        <v>73</v>
      </c>
      <c r="P290" s="11" t="s">
        <v>74</v>
      </c>
      <c r="Q290" s="2"/>
      <c r="R290" s="30"/>
      <c r="S290" s="11" t="s">
        <v>76</v>
      </c>
      <c r="T290" s="30"/>
      <c r="U290" s="30"/>
      <c r="V290" s="30" t="s">
        <v>944</v>
      </c>
      <c r="W290" s="11" t="s">
        <v>77</v>
      </c>
      <c r="X290" s="216" t="s">
        <v>403</v>
      </c>
      <c r="Y290" s="137">
        <v>43911</v>
      </c>
      <c r="Z290" s="138" t="s">
        <v>188</v>
      </c>
    </row>
    <row r="291" spans="1:26" s="11" customFormat="1" ht="16" x14ac:dyDescent="0.2">
      <c r="A291" s="141">
        <f t="shared" si="15"/>
        <v>290</v>
      </c>
      <c r="B291" s="13">
        <v>43918</v>
      </c>
      <c r="C291" s="13" t="str">
        <f t="shared" si="16"/>
        <v>USBP</v>
      </c>
      <c r="D291" s="11" t="s">
        <v>20</v>
      </c>
      <c r="E291" s="11" t="s">
        <v>20</v>
      </c>
      <c r="F291" s="11" t="s">
        <v>107</v>
      </c>
      <c r="G291" s="2" t="s">
        <v>72</v>
      </c>
      <c r="H291" s="163" t="str">
        <f t="shared" si="14"/>
        <v>Edinburg, TX</v>
      </c>
      <c r="I291" s="129">
        <v>1</v>
      </c>
      <c r="J291" s="11" t="s">
        <v>73</v>
      </c>
      <c r="K291" s="11" t="s">
        <v>74</v>
      </c>
      <c r="L291" s="11" t="s">
        <v>73</v>
      </c>
      <c r="M291" s="11" t="s">
        <v>74</v>
      </c>
      <c r="N291" s="11" t="s">
        <v>368</v>
      </c>
      <c r="O291" s="11" t="s">
        <v>74</v>
      </c>
      <c r="P291" s="11" t="s">
        <v>74</v>
      </c>
      <c r="Q291" s="2"/>
      <c r="R291" s="30"/>
      <c r="S291" s="11" t="s">
        <v>76</v>
      </c>
      <c r="T291" s="30"/>
      <c r="U291" s="30"/>
      <c r="V291" s="30" t="s">
        <v>944</v>
      </c>
      <c r="W291" s="11" t="s">
        <v>80</v>
      </c>
      <c r="X291" s="219" t="s">
        <v>404</v>
      </c>
      <c r="Y291" s="137"/>
      <c r="Z291" s="138"/>
    </row>
    <row r="292" spans="1:26" s="11" customFormat="1" ht="82.5" customHeight="1" x14ac:dyDescent="0.2">
      <c r="A292" s="141">
        <f t="shared" si="15"/>
        <v>291</v>
      </c>
      <c r="B292" s="13">
        <v>43920</v>
      </c>
      <c r="C292" s="13" t="str">
        <f t="shared" si="16"/>
        <v>USBP</v>
      </c>
      <c r="D292" s="11" t="s">
        <v>20</v>
      </c>
      <c r="E292" s="11" t="s">
        <v>134</v>
      </c>
      <c r="G292" s="2" t="s">
        <v>72</v>
      </c>
      <c r="H292" s="163" t="str">
        <f t="shared" si="14"/>
        <v>Rio Grand City, TX</v>
      </c>
      <c r="I292" s="129">
        <v>1</v>
      </c>
      <c r="J292" s="11" t="s">
        <v>73</v>
      </c>
      <c r="K292" s="11" t="s">
        <v>74</v>
      </c>
      <c r="L292" s="11" t="s">
        <v>73</v>
      </c>
      <c r="M292" s="11" t="s">
        <v>74</v>
      </c>
      <c r="N292" s="11" t="s">
        <v>331</v>
      </c>
      <c r="O292" s="11" t="s">
        <v>73</v>
      </c>
      <c r="P292" s="11" t="s">
        <v>73</v>
      </c>
      <c r="Q292" s="2" t="s">
        <v>75</v>
      </c>
      <c r="R292" s="30"/>
      <c r="S292" s="11" t="s">
        <v>76</v>
      </c>
      <c r="T292" s="30"/>
      <c r="U292" s="30"/>
      <c r="V292" s="30" t="s">
        <v>944</v>
      </c>
      <c r="W292" s="11" t="s">
        <v>77</v>
      </c>
      <c r="X292" s="219" t="s">
        <v>405</v>
      </c>
      <c r="Y292" s="137"/>
      <c r="Z292" s="138"/>
    </row>
    <row r="293" spans="1:26" s="11" customFormat="1" ht="32" x14ac:dyDescent="0.2">
      <c r="A293" s="141">
        <f t="shared" si="15"/>
        <v>292</v>
      </c>
      <c r="B293" s="13">
        <v>43920</v>
      </c>
      <c r="C293" s="13" t="str">
        <f t="shared" si="16"/>
        <v>USBP</v>
      </c>
      <c r="D293" s="11" t="s">
        <v>20</v>
      </c>
      <c r="E293" s="11" t="s">
        <v>134</v>
      </c>
      <c r="G293" s="2" t="s">
        <v>72</v>
      </c>
      <c r="H293" s="163" t="str">
        <f t="shared" si="14"/>
        <v>Rio Grand City, TX</v>
      </c>
      <c r="I293" s="129">
        <v>1</v>
      </c>
      <c r="J293" s="11" t="s">
        <v>73</v>
      </c>
      <c r="K293" s="11" t="s">
        <v>74</v>
      </c>
      <c r="L293" s="11" t="s">
        <v>73</v>
      </c>
      <c r="M293" s="11" t="s">
        <v>74</v>
      </c>
      <c r="N293" s="11" t="s">
        <v>331</v>
      </c>
      <c r="O293" s="11" t="s">
        <v>74</v>
      </c>
      <c r="P293" s="11" t="s">
        <v>74</v>
      </c>
      <c r="Q293" s="2"/>
      <c r="R293" s="30"/>
      <c r="S293" s="11" t="s">
        <v>76</v>
      </c>
      <c r="T293" s="30"/>
      <c r="U293" s="30"/>
      <c r="V293" s="30" t="s">
        <v>944</v>
      </c>
      <c r="W293" s="11" t="s">
        <v>77</v>
      </c>
      <c r="X293" s="219" t="s">
        <v>406</v>
      </c>
      <c r="Y293" s="137"/>
      <c r="Z293" s="138"/>
    </row>
    <row r="294" spans="1:26" s="11" customFormat="1" ht="32" x14ac:dyDescent="0.2">
      <c r="A294" s="141">
        <f t="shared" si="15"/>
        <v>293</v>
      </c>
      <c r="B294" s="13">
        <v>43920</v>
      </c>
      <c r="C294" s="13" t="str">
        <f t="shared" si="16"/>
        <v>USBP</v>
      </c>
      <c r="D294" s="11" t="s">
        <v>20</v>
      </c>
      <c r="E294" s="11" t="s">
        <v>131</v>
      </c>
      <c r="G294" s="2" t="s">
        <v>72</v>
      </c>
      <c r="H294" s="163" t="str">
        <f t="shared" si="14"/>
        <v>McAllen, TX</v>
      </c>
      <c r="I294" s="129">
        <v>1</v>
      </c>
      <c r="J294" s="11" t="s">
        <v>73</v>
      </c>
      <c r="K294" s="11" t="s">
        <v>74</v>
      </c>
      <c r="L294" s="11" t="s">
        <v>73</v>
      </c>
      <c r="M294" s="11" t="s">
        <v>74</v>
      </c>
      <c r="N294" s="11" t="s">
        <v>331</v>
      </c>
      <c r="O294" s="11" t="s">
        <v>74</v>
      </c>
      <c r="P294" s="11" t="s">
        <v>74</v>
      </c>
      <c r="Q294" s="2"/>
      <c r="R294" s="30"/>
      <c r="S294" s="11" t="s">
        <v>76</v>
      </c>
      <c r="T294" s="30"/>
      <c r="U294" s="30"/>
      <c r="V294" s="30" t="s">
        <v>944</v>
      </c>
      <c r="W294" s="11" t="s">
        <v>77</v>
      </c>
      <c r="X294" s="219" t="s">
        <v>407</v>
      </c>
      <c r="Y294" s="137"/>
      <c r="Z294" s="138"/>
    </row>
    <row r="295" spans="1:26" s="11" customFormat="1" ht="16" x14ac:dyDescent="0.2">
      <c r="A295" s="141">
        <f t="shared" si="15"/>
        <v>294</v>
      </c>
      <c r="B295" s="37">
        <v>43908</v>
      </c>
      <c r="C295" s="13" t="str">
        <f t="shared" si="16"/>
        <v>USBP</v>
      </c>
      <c r="D295" s="35" t="s">
        <v>25</v>
      </c>
      <c r="E295" s="35" t="s">
        <v>408</v>
      </c>
      <c r="F295" s="35"/>
      <c r="G295" s="2" t="s">
        <v>86</v>
      </c>
      <c r="H295" s="163" t="str">
        <f t="shared" si="14"/>
        <v>Sanderson, TX</v>
      </c>
      <c r="I295" s="252">
        <v>1</v>
      </c>
      <c r="J295" s="35" t="s">
        <v>73</v>
      </c>
      <c r="K295" s="35" t="s">
        <v>74</v>
      </c>
      <c r="L295" s="35" t="s">
        <v>73</v>
      </c>
      <c r="M295" s="35" t="s">
        <v>74</v>
      </c>
      <c r="N295" s="11" t="s">
        <v>237</v>
      </c>
      <c r="O295" s="11" t="s">
        <v>74</v>
      </c>
      <c r="P295" s="11" t="s">
        <v>74</v>
      </c>
      <c r="Q295" s="2"/>
      <c r="R295" s="30"/>
      <c r="S295" s="11" t="s">
        <v>76</v>
      </c>
      <c r="T295" s="30"/>
      <c r="U295" s="30"/>
      <c r="V295" s="30" t="s">
        <v>944</v>
      </c>
      <c r="W295" s="11" t="s">
        <v>96</v>
      </c>
      <c r="X295" s="217" t="s">
        <v>409</v>
      </c>
      <c r="Y295" s="169" t="s">
        <v>309</v>
      </c>
      <c r="Z295" s="163" t="s">
        <v>188</v>
      </c>
    </row>
    <row r="296" spans="1:26" s="11" customFormat="1" ht="32" x14ac:dyDescent="0.2">
      <c r="A296" s="141">
        <f t="shared" si="15"/>
        <v>295</v>
      </c>
      <c r="B296" s="37">
        <v>43908</v>
      </c>
      <c r="C296" s="13" t="str">
        <f t="shared" si="16"/>
        <v>USBP</v>
      </c>
      <c r="D296" s="35" t="s">
        <v>25</v>
      </c>
      <c r="E296" s="35" t="s">
        <v>410</v>
      </c>
      <c r="F296" s="35"/>
      <c r="G296" s="2" t="s">
        <v>86</v>
      </c>
      <c r="H296" s="163" t="str">
        <f t="shared" si="14"/>
        <v>Sierra Blanca, TX</v>
      </c>
      <c r="I296" s="252">
        <v>1</v>
      </c>
      <c r="J296" s="35" t="s">
        <v>73</v>
      </c>
      <c r="K296" s="35" t="s">
        <v>74</v>
      </c>
      <c r="L296" s="35" t="s">
        <v>73</v>
      </c>
      <c r="M296" s="35" t="s">
        <v>74</v>
      </c>
      <c r="N296" s="11" t="s">
        <v>210</v>
      </c>
      <c r="O296" s="11" t="s">
        <v>74</v>
      </c>
      <c r="P296" s="11" t="s">
        <v>74</v>
      </c>
      <c r="Q296" s="2"/>
      <c r="R296" s="30"/>
      <c r="S296" s="11" t="s">
        <v>76</v>
      </c>
      <c r="T296" s="30"/>
      <c r="U296" s="30"/>
      <c r="V296" s="30" t="s">
        <v>944</v>
      </c>
      <c r="W296" s="11" t="s">
        <v>96</v>
      </c>
      <c r="X296" s="217" t="s">
        <v>411</v>
      </c>
      <c r="Y296" s="55">
        <v>43908</v>
      </c>
      <c r="Z296" s="163" t="s">
        <v>188</v>
      </c>
    </row>
    <row r="297" spans="1:26" s="11" customFormat="1" ht="48" x14ac:dyDescent="0.2">
      <c r="A297" s="141">
        <f t="shared" si="15"/>
        <v>296</v>
      </c>
      <c r="B297" s="13">
        <v>43917</v>
      </c>
      <c r="C297" s="13" t="str">
        <f t="shared" si="16"/>
        <v>USBP</v>
      </c>
      <c r="D297" s="11" t="s">
        <v>20</v>
      </c>
      <c r="E297" s="11" t="s">
        <v>134</v>
      </c>
      <c r="G297" s="2" t="s">
        <v>72</v>
      </c>
      <c r="H297" s="163" t="str">
        <f t="shared" si="14"/>
        <v>Rio Grand City, TX</v>
      </c>
      <c r="I297" s="129">
        <v>1</v>
      </c>
      <c r="J297" s="11" t="s">
        <v>73</v>
      </c>
      <c r="K297" s="11" t="s">
        <v>74</v>
      </c>
      <c r="L297" s="11" t="s">
        <v>73</v>
      </c>
      <c r="M297" s="11" t="s">
        <v>74</v>
      </c>
      <c r="N297" s="11" t="s">
        <v>368</v>
      </c>
      <c r="O297" s="11" t="s">
        <v>73</v>
      </c>
      <c r="P297" s="11" t="s">
        <v>73</v>
      </c>
      <c r="Q297" s="2" t="s">
        <v>75</v>
      </c>
      <c r="R297" s="30"/>
      <c r="S297" s="11" t="s">
        <v>76</v>
      </c>
      <c r="T297" s="30"/>
      <c r="U297" s="30"/>
      <c r="V297" s="30" t="s">
        <v>944</v>
      </c>
      <c r="W297" s="11" t="s">
        <v>77</v>
      </c>
      <c r="X297" s="219" t="s">
        <v>412</v>
      </c>
      <c r="Y297" s="137"/>
      <c r="Z297" s="138"/>
    </row>
    <row r="298" spans="1:26" s="11" customFormat="1" ht="48" x14ac:dyDescent="0.2">
      <c r="A298" s="141">
        <f t="shared" si="15"/>
        <v>297</v>
      </c>
      <c r="B298" s="156">
        <v>43908</v>
      </c>
      <c r="C298" s="13" t="str">
        <f t="shared" si="16"/>
        <v>USBP</v>
      </c>
      <c r="D298" s="159" t="s">
        <v>34</v>
      </c>
      <c r="E298" s="138" t="s">
        <v>34</v>
      </c>
      <c r="F298" s="138" t="s">
        <v>39</v>
      </c>
      <c r="G298" s="159" t="s">
        <v>89</v>
      </c>
      <c r="H298" s="163" t="str">
        <f t="shared" si="14"/>
        <v>El Centro, CA</v>
      </c>
      <c r="I298" s="258">
        <v>1</v>
      </c>
      <c r="J298" s="159" t="s">
        <v>73</v>
      </c>
      <c r="K298" s="159" t="s">
        <v>74</v>
      </c>
      <c r="L298" s="159" t="s">
        <v>73</v>
      </c>
      <c r="M298" s="11" t="s">
        <v>74</v>
      </c>
      <c r="N298" s="11" t="s">
        <v>210</v>
      </c>
      <c r="O298" s="11" t="s">
        <v>73</v>
      </c>
      <c r="P298" s="11" t="s">
        <v>73</v>
      </c>
      <c r="Q298" s="231" t="s">
        <v>75</v>
      </c>
      <c r="R298" s="30"/>
      <c r="S298" s="11" t="s">
        <v>76</v>
      </c>
      <c r="T298" s="30"/>
      <c r="U298" s="30"/>
      <c r="V298" s="30" t="s">
        <v>944</v>
      </c>
      <c r="W298" s="11" t="s">
        <v>80</v>
      </c>
      <c r="X298" s="219" t="s">
        <v>413</v>
      </c>
      <c r="Y298" s="156">
        <v>43906</v>
      </c>
      <c r="Z298" s="159" t="s">
        <v>414</v>
      </c>
    </row>
    <row r="299" spans="1:26" s="11" customFormat="1" ht="32" x14ac:dyDescent="0.2">
      <c r="A299" s="141">
        <f t="shared" si="15"/>
        <v>298</v>
      </c>
      <c r="B299" s="13">
        <v>43908</v>
      </c>
      <c r="C299" s="13" t="str">
        <f t="shared" si="16"/>
        <v>USBP</v>
      </c>
      <c r="D299" s="11" t="s">
        <v>35</v>
      </c>
      <c r="E299" s="11" t="s">
        <v>170</v>
      </c>
      <c r="G299" s="2" t="s">
        <v>89</v>
      </c>
      <c r="H299" s="163" t="str">
        <f t="shared" si="14"/>
        <v>Willcox, AZ</v>
      </c>
      <c r="I299" s="129">
        <v>1</v>
      </c>
      <c r="J299" s="11" t="s">
        <v>73</v>
      </c>
      <c r="K299" s="11" t="s">
        <v>74</v>
      </c>
      <c r="L299" s="11" t="s">
        <v>73</v>
      </c>
      <c r="M299" s="11" t="s">
        <v>74</v>
      </c>
      <c r="N299" s="11" t="s">
        <v>415</v>
      </c>
      <c r="O299" s="11" t="s">
        <v>73</v>
      </c>
      <c r="P299" s="11" t="s">
        <v>74</v>
      </c>
      <c r="Q299" s="2"/>
      <c r="R299" s="30"/>
      <c r="S299" s="11" t="s">
        <v>76</v>
      </c>
      <c r="T299" s="30"/>
      <c r="U299" s="30"/>
      <c r="V299" s="30" t="s">
        <v>944</v>
      </c>
      <c r="W299" s="11" t="s">
        <v>77</v>
      </c>
      <c r="X299" s="230" t="s">
        <v>416</v>
      </c>
      <c r="Y299" s="13">
        <v>43900</v>
      </c>
      <c r="Z299" s="12" t="s">
        <v>188</v>
      </c>
    </row>
    <row r="300" spans="1:26" s="11" customFormat="1" ht="16" x14ac:dyDescent="0.2">
      <c r="A300" s="141">
        <f t="shared" si="15"/>
        <v>299</v>
      </c>
      <c r="B300" s="13">
        <v>43918</v>
      </c>
      <c r="C300" s="13" t="str">
        <f t="shared" si="16"/>
        <v>USBP</v>
      </c>
      <c r="D300" s="11" t="s">
        <v>27</v>
      </c>
      <c r="E300" s="35" t="s">
        <v>27</v>
      </c>
      <c r="F300" s="35"/>
      <c r="G300" s="2" t="s">
        <v>86</v>
      </c>
      <c r="H300" s="163" t="str">
        <f t="shared" si="14"/>
        <v>Selfridge ANGB, MI</v>
      </c>
      <c r="I300" s="129">
        <v>1</v>
      </c>
      <c r="J300" s="11" t="s">
        <v>73</v>
      </c>
      <c r="K300" s="11" t="s">
        <v>74</v>
      </c>
      <c r="L300" s="11" t="s">
        <v>73</v>
      </c>
      <c r="M300" s="11" t="s">
        <v>74</v>
      </c>
      <c r="N300" s="11" t="s">
        <v>368</v>
      </c>
      <c r="O300" s="11" t="s">
        <v>74</v>
      </c>
      <c r="P300" s="11" t="s">
        <v>74</v>
      </c>
      <c r="Q300" s="2"/>
      <c r="R300" s="30"/>
      <c r="S300" s="11" t="s">
        <v>76</v>
      </c>
      <c r="T300" s="30"/>
      <c r="U300" s="30"/>
      <c r="V300" s="30" t="s">
        <v>944</v>
      </c>
      <c r="W300" s="11" t="s">
        <v>77</v>
      </c>
      <c r="X300" s="216" t="s">
        <v>417</v>
      </c>
      <c r="Y300" s="159"/>
      <c r="Z300" s="159"/>
    </row>
    <row r="301" spans="1:26" s="11" customFormat="1" ht="16" x14ac:dyDescent="0.2">
      <c r="A301" s="141">
        <f t="shared" si="15"/>
        <v>300</v>
      </c>
      <c r="B301" s="13">
        <v>43918</v>
      </c>
      <c r="C301" s="13" t="str">
        <f t="shared" si="16"/>
        <v>USBP</v>
      </c>
      <c r="D301" s="11" t="s">
        <v>27</v>
      </c>
      <c r="E301" s="35" t="s">
        <v>27</v>
      </c>
      <c r="F301" s="35"/>
      <c r="G301" s="2" t="s">
        <v>86</v>
      </c>
      <c r="H301" s="163" t="str">
        <f t="shared" si="14"/>
        <v>Selfridge ANGB, MI</v>
      </c>
      <c r="I301" s="129">
        <v>1</v>
      </c>
      <c r="J301" s="11" t="s">
        <v>73</v>
      </c>
      <c r="K301" s="11" t="s">
        <v>74</v>
      </c>
      <c r="L301" s="11" t="s">
        <v>73</v>
      </c>
      <c r="M301" s="11" t="s">
        <v>74</v>
      </c>
      <c r="N301" s="11" t="s">
        <v>368</v>
      </c>
      <c r="O301" s="11" t="s">
        <v>74</v>
      </c>
      <c r="P301" s="11" t="s">
        <v>73</v>
      </c>
      <c r="Q301" s="2" t="s">
        <v>75</v>
      </c>
      <c r="R301" s="30"/>
      <c r="S301" s="11" t="s">
        <v>76</v>
      </c>
      <c r="T301" s="30"/>
      <c r="U301" s="30"/>
      <c r="V301" s="30" t="s">
        <v>944</v>
      </c>
      <c r="W301" s="11" t="s">
        <v>77</v>
      </c>
      <c r="X301" s="216" t="s">
        <v>418</v>
      </c>
      <c r="Y301" s="159"/>
      <c r="Z301" s="159"/>
    </row>
    <row r="302" spans="1:26" s="11" customFormat="1" ht="64" x14ac:dyDescent="0.2">
      <c r="A302" s="141">
        <f t="shared" si="15"/>
        <v>301</v>
      </c>
      <c r="B302" s="13">
        <v>43921</v>
      </c>
      <c r="C302" s="13" t="str">
        <f t="shared" si="16"/>
        <v>USBP</v>
      </c>
      <c r="D302" s="11" t="s">
        <v>20</v>
      </c>
      <c r="E302" s="11" t="s">
        <v>229</v>
      </c>
      <c r="G302" s="2" t="s">
        <v>72</v>
      </c>
      <c r="H302" s="163" t="str">
        <f t="shared" si="14"/>
        <v>Kingsville, TX</v>
      </c>
      <c r="I302" s="129">
        <v>1</v>
      </c>
      <c r="J302" s="11" t="s">
        <v>74</v>
      </c>
      <c r="K302" s="11" t="s">
        <v>74</v>
      </c>
      <c r="L302" s="11" t="s">
        <v>73</v>
      </c>
      <c r="M302" s="11" t="s">
        <v>74</v>
      </c>
      <c r="N302" s="11" t="s">
        <v>419</v>
      </c>
      <c r="O302" s="11" t="s">
        <v>73</v>
      </c>
      <c r="P302" s="11" t="s">
        <v>73</v>
      </c>
      <c r="Q302" s="2" t="s">
        <v>75</v>
      </c>
      <c r="R302" s="30"/>
      <c r="S302" s="11" t="s">
        <v>76</v>
      </c>
      <c r="T302" s="30"/>
      <c r="U302" s="30"/>
      <c r="V302" s="30" t="s">
        <v>944</v>
      </c>
      <c r="W302" s="11" t="s">
        <v>77</v>
      </c>
      <c r="X302" s="219" t="s">
        <v>420</v>
      </c>
      <c r="Y302" s="137"/>
      <c r="Z302" s="138"/>
    </row>
    <row r="303" spans="1:26" s="11" customFormat="1" ht="32" x14ac:dyDescent="0.2">
      <c r="A303" s="141">
        <f t="shared" si="15"/>
        <v>302</v>
      </c>
      <c r="B303" s="13">
        <v>43907</v>
      </c>
      <c r="C303" s="13" t="str">
        <f t="shared" si="16"/>
        <v>USBP</v>
      </c>
      <c r="D303" s="11" t="s">
        <v>28</v>
      </c>
      <c r="E303" s="35" t="s">
        <v>28</v>
      </c>
      <c r="F303" s="35" t="s">
        <v>85</v>
      </c>
      <c r="G303" s="2" t="s">
        <v>86</v>
      </c>
      <c r="H303" s="163" t="str">
        <f t="shared" si="14"/>
        <v>El Paso, TX</v>
      </c>
      <c r="I303" s="129">
        <v>1</v>
      </c>
      <c r="J303" s="11" t="s">
        <v>74</v>
      </c>
      <c r="K303" s="11" t="s">
        <v>74</v>
      </c>
      <c r="L303" s="11" t="s">
        <v>73</v>
      </c>
      <c r="M303" s="11" t="s">
        <v>74</v>
      </c>
      <c r="N303" s="11" t="s">
        <v>280</v>
      </c>
      <c r="O303" s="11" t="s">
        <v>74</v>
      </c>
      <c r="P303" s="11" t="s">
        <v>73</v>
      </c>
      <c r="Q303" s="2" t="s">
        <v>75</v>
      </c>
      <c r="R303" s="30"/>
      <c r="S303" s="11" t="s">
        <v>76</v>
      </c>
      <c r="T303" s="30"/>
      <c r="U303" s="30"/>
      <c r="V303" s="30" t="s">
        <v>944</v>
      </c>
      <c r="W303" s="11" t="s">
        <v>80</v>
      </c>
      <c r="X303" s="216" t="s">
        <v>421</v>
      </c>
      <c r="Y303" s="13">
        <v>43907</v>
      </c>
      <c r="Z303" s="12" t="s">
        <v>188</v>
      </c>
    </row>
    <row r="304" spans="1:26" s="11" customFormat="1" ht="16" x14ac:dyDescent="0.2">
      <c r="A304" s="141">
        <f t="shared" si="15"/>
        <v>303</v>
      </c>
      <c r="B304" s="13">
        <v>43914</v>
      </c>
      <c r="C304" s="13" t="str">
        <f t="shared" si="16"/>
        <v>USBP</v>
      </c>
      <c r="D304" s="11" t="s">
        <v>28</v>
      </c>
      <c r="E304" s="35" t="s">
        <v>422</v>
      </c>
      <c r="F304" s="35"/>
      <c r="G304" s="2" t="s">
        <v>86</v>
      </c>
      <c r="H304" s="163" t="str">
        <f t="shared" si="14"/>
        <v>Deming, NM</v>
      </c>
      <c r="I304" s="129">
        <v>1</v>
      </c>
      <c r="J304" s="11" t="s">
        <v>73</v>
      </c>
      <c r="K304" s="11" t="s">
        <v>74</v>
      </c>
      <c r="L304" s="11" t="s">
        <v>73</v>
      </c>
      <c r="M304" s="11" t="s">
        <v>74</v>
      </c>
      <c r="N304" s="11" t="str">
        <f>'USBP MASTER'!N757</f>
        <v>SQ began 03/24/2020</v>
      </c>
      <c r="O304" s="11" t="s">
        <v>73</v>
      </c>
      <c r="P304" s="11" t="s">
        <v>73</v>
      </c>
      <c r="Q304" s="2" t="s">
        <v>75</v>
      </c>
      <c r="R304" s="30"/>
      <c r="S304" s="11" t="s">
        <v>76</v>
      </c>
      <c r="T304" s="30"/>
      <c r="U304" s="30"/>
      <c r="V304" s="30" t="s">
        <v>944</v>
      </c>
      <c r="W304" s="11" t="s">
        <v>77</v>
      </c>
      <c r="X304" s="226" t="s">
        <v>423</v>
      </c>
      <c r="Y304" s="137"/>
      <c r="Z304" s="158"/>
    </row>
    <row r="305" spans="1:26" s="11" customFormat="1" ht="23.25" customHeight="1" x14ac:dyDescent="0.2">
      <c r="A305" s="141">
        <f t="shared" si="15"/>
        <v>304</v>
      </c>
      <c r="B305" s="37">
        <v>43906</v>
      </c>
      <c r="C305" s="13" t="str">
        <f t="shared" si="16"/>
        <v>USBP</v>
      </c>
      <c r="D305" s="38" t="s">
        <v>28</v>
      </c>
      <c r="E305" s="35" t="s">
        <v>113</v>
      </c>
      <c r="F305" s="35"/>
      <c r="G305" s="2" t="s">
        <v>86</v>
      </c>
      <c r="H305" s="163" t="str">
        <f t="shared" si="14"/>
        <v>Lordsburg, NM</v>
      </c>
      <c r="I305" s="252">
        <v>1</v>
      </c>
      <c r="J305" s="35" t="s">
        <v>73</v>
      </c>
      <c r="K305" s="35" t="s">
        <v>74</v>
      </c>
      <c r="L305" s="38" t="s">
        <v>73</v>
      </c>
      <c r="M305" s="35" t="s">
        <v>74</v>
      </c>
      <c r="N305" s="11" t="s">
        <v>252</v>
      </c>
      <c r="O305" s="11" t="s">
        <v>74</v>
      </c>
      <c r="P305" s="11" t="s">
        <v>74</v>
      </c>
      <c r="R305" s="30"/>
      <c r="S305" s="11" t="s">
        <v>76</v>
      </c>
      <c r="T305" s="30"/>
      <c r="U305" s="30"/>
      <c r="V305" s="30" t="s">
        <v>944</v>
      </c>
      <c r="W305" s="11" t="s">
        <v>96</v>
      </c>
      <c r="X305" s="221" t="s">
        <v>424</v>
      </c>
      <c r="Y305" s="13">
        <v>43906</v>
      </c>
      <c r="Z305" s="12" t="s">
        <v>425</v>
      </c>
    </row>
    <row r="306" spans="1:26" s="11" customFormat="1" ht="32" x14ac:dyDescent="0.2">
      <c r="A306" s="141">
        <f t="shared" si="15"/>
        <v>305</v>
      </c>
      <c r="B306" s="13">
        <v>43915</v>
      </c>
      <c r="C306" s="13" t="str">
        <f t="shared" si="16"/>
        <v>USBP</v>
      </c>
      <c r="D306" s="11" t="s">
        <v>20</v>
      </c>
      <c r="E306" s="11" t="s">
        <v>20</v>
      </c>
      <c r="G306" s="2" t="s">
        <v>72</v>
      </c>
      <c r="H306" s="163" t="str">
        <f t="shared" si="14"/>
        <v>Edinburg, TX</v>
      </c>
      <c r="I306" s="129">
        <v>1</v>
      </c>
      <c r="J306" s="11" t="s">
        <v>73</v>
      </c>
      <c r="K306" s="11" t="s">
        <v>74</v>
      </c>
      <c r="L306" s="11" t="s">
        <v>73</v>
      </c>
      <c r="M306" s="11" t="s">
        <v>74</v>
      </c>
      <c r="N306" s="11" t="s">
        <v>298</v>
      </c>
      <c r="O306" s="11" t="s">
        <v>73</v>
      </c>
      <c r="P306" s="11" t="s">
        <v>73</v>
      </c>
      <c r="Q306" s="2" t="s">
        <v>75</v>
      </c>
      <c r="R306" s="30"/>
      <c r="S306" s="11" t="s">
        <v>76</v>
      </c>
      <c r="T306" s="30"/>
      <c r="U306" s="30"/>
      <c r="V306" s="30" t="s">
        <v>944</v>
      </c>
      <c r="W306" s="11" t="s">
        <v>426</v>
      </c>
      <c r="X306" s="219" t="s">
        <v>427</v>
      </c>
      <c r="Y306" s="137"/>
      <c r="Z306" s="138"/>
    </row>
    <row r="307" spans="1:26" s="11" customFormat="1" ht="64" x14ac:dyDescent="0.2">
      <c r="A307" s="141">
        <f t="shared" si="15"/>
        <v>306</v>
      </c>
      <c r="B307" s="13">
        <v>43921</v>
      </c>
      <c r="C307" s="13" t="str">
        <f t="shared" si="16"/>
        <v>USBP</v>
      </c>
      <c r="D307" s="11" t="s">
        <v>20</v>
      </c>
      <c r="E307" s="11" t="s">
        <v>20</v>
      </c>
      <c r="G307" s="2" t="s">
        <v>72</v>
      </c>
      <c r="H307" s="163" t="str">
        <f t="shared" si="14"/>
        <v>Edinburg, TX</v>
      </c>
      <c r="I307" s="129">
        <v>1</v>
      </c>
      <c r="J307" s="11" t="s">
        <v>73</v>
      </c>
      <c r="K307" s="11" t="s">
        <v>74</v>
      </c>
      <c r="L307" s="11" t="s">
        <v>73</v>
      </c>
      <c r="M307" s="11" t="s">
        <v>74</v>
      </c>
      <c r="N307" s="11" t="s">
        <v>428</v>
      </c>
      <c r="O307" s="11" t="s">
        <v>74</v>
      </c>
      <c r="P307" s="11" t="s">
        <v>73</v>
      </c>
      <c r="Q307" s="2" t="s">
        <v>75</v>
      </c>
      <c r="R307" s="30"/>
      <c r="S307" s="11" t="s">
        <v>76</v>
      </c>
      <c r="T307" s="30"/>
      <c r="U307" s="30"/>
      <c r="V307" s="30" t="s">
        <v>944</v>
      </c>
      <c r="W307" s="11" t="s">
        <v>77</v>
      </c>
      <c r="X307" s="219" t="s">
        <v>429</v>
      </c>
      <c r="Y307" s="137"/>
      <c r="Z307" s="138"/>
    </row>
    <row r="308" spans="1:26" s="11" customFormat="1" ht="32" x14ac:dyDescent="0.2">
      <c r="A308" s="141">
        <f t="shared" si="15"/>
        <v>307</v>
      </c>
      <c r="B308" s="13">
        <v>43921</v>
      </c>
      <c r="C308" s="13" t="str">
        <f t="shared" si="16"/>
        <v>USBP</v>
      </c>
      <c r="D308" s="11" t="s">
        <v>28</v>
      </c>
      <c r="E308" s="35" t="s">
        <v>102</v>
      </c>
      <c r="F308" s="35"/>
      <c r="G308" s="2" t="s">
        <v>86</v>
      </c>
      <c r="H308" s="163" t="str">
        <f t="shared" si="14"/>
        <v>El Paso, TX</v>
      </c>
      <c r="I308" s="129">
        <v>1</v>
      </c>
      <c r="J308" s="11" t="s">
        <v>73</v>
      </c>
      <c r="K308" s="11" t="s">
        <v>74</v>
      </c>
      <c r="L308" s="11" t="s">
        <v>73</v>
      </c>
      <c r="M308" s="11" t="s">
        <v>74</v>
      </c>
      <c r="N308" s="11" t="s">
        <v>430</v>
      </c>
      <c r="O308" s="11" t="s">
        <v>74</v>
      </c>
      <c r="P308" s="11" t="s">
        <v>74</v>
      </c>
      <c r="Q308" s="2"/>
      <c r="R308" s="30"/>
      <c r="S308" s="11" t="s">
        <v>76</v>
      </c>
      <c r="T308" s="30"/>
      <c r="U308" s="30"/>
      <c r="V308" s="30" t="s">
        <v>944</v>
      </c>
      <c r="W308" s="11" t="s">
        <v>77</v>
      </c>
      <c r="X308" s="219" t="s">
        <v>431</v>
      </c>
      <c r="Y308" s="137"/>
      <c r="Z308" s="158"/>
    </row>
    <row r="309" spans="1:26" s="11" customFormat="1" ht="32" x14ac:dyDescent="0.2">
      <c r="A309" s="141">
        <f t="shared" si="15"/>
        <v>308</v>
      </c>
      <c r="B309" s="37">
        <v>43907</v>
      </c>
      <c r="C309" s="13" t="str">
        <f t="shared" si="16"/>
        <v>USBP</v>
      </c>
      <c r="D309" s="35" t="s">
        <v>28</v>
      </c>
      <c r="E309" s="35" t="s">
        <v>113</v>
      </c>
      <c r="F309" s="35"/>
      <c r="G309" s="2" t="s">
        <v>86</v>
      </c>
      <c r="H309" s="163" t="str">
        <f t="shared" si="14"/>
        <v>Lordsburg, NM</v>
      </c>
      <c r="I309" s="252">
        <v>1</v>
      </c>
      <c r="J309" s="35" t="s">
        <v>74</v>
      </c>
      <c r="K309" s="35" t="s">
        <v>74</v>
      </c>
      <c r="L309" s="35" t="s">
        <v>74</v>
      </c>
      <c r="M309" s="35" t="s">
        <v>74</v>
      </c>
      <c r="O309" s="11" t="s">
        <v>74</v>
      </c>
      <c r="P309" s="11" t="s">
        <v>74</v>
      </c>
      <c r="Q309" s="2"/>
      <c r="R309" s="30"/>
      <c r="S309" s="11" t="s">
        <v>76</v>
      </c>
      <c r="T309" s="30"/>
      <c r="U309" s="30"/>
      <c r="V309" s="30" t="s">
        <v>944</v>
      </c>
      <c r="W309" s="11" t="s">
        <v>77</v>
      </c>
      <c r="X309" s="216" t="s">
        <v>432</v>
      </c>
      <c r="Y309" s="13">
        <v>43905</v>
      </c>
      <c r="Z309" s="12" t="s">
        <v>188</v>
      </c>
    </row>
    <row r="310" spans="1:26" s="11" customFormat="1" ht="32" x14ac:dyDescent="0.2">
      <c r="A310" s="141">
        <f t="shared" si="15"/>
        <v>309</v>
      </c>
      <c r="B310" s="13">
        <v>43917</v>
      </c>
      <c r="C310" s="13" t="str">
        <f t="shared" si="16"/>
        <v>USBP</v>
      </c>
      <c r="D310" s="11" t="s">
        <v>28</v>
      </c>
      <c r="E310" s="35" t="s">
        <v>113</v>
      </c>
      <c r="F310" s="35"/>
      <c r="G310" s="2" t="s">
        <v>86</v>
      </c>
      <c r="H310" s="163" t="str">
        <f t="shared" si="14"/>
        <v>Lordsburg, NM</v>
      </c>
      <c r="I310" s="129">
        <v>1</v>
      </c>
      <c r="J310" s="11" t="s">
        <v>73</v>
      </c>
      <c r="K310" s="11" t="s">
        <v>74</v>
      </c>
      <c r="L310" s="11" t="s">
        <v>73</v>
      </c>
      <c r="M310" s="11" t="s">
        <v>74</v>
      </c>
      <c r="N310" s="11" t="s">
        <v>368</v>
      </c>
      <c r="O310" s="11" t="s">
        <v>74</v>
      </c>
      <c r="P310" s="11" t="s">
        <v>73</v>
      </c>
      <c r="Q310" s="2" t="s">
        <v>75</v>
      </c>
      <c r="R310" s="30"/>
      <c r="S310" s="11" t="s">
        <v>76</v>
      </c>
      <c r="T310" s="30"/>
      <c r="U310" s="30"/>
      <c r="V310" s="30" t="s">
        <v>944</v>
      </c>
      <c r="W310" s="11" t="s">
        <v>77</v>
      </c>
      <c r="X310" s="216" t="s">
        <v>433</v>
      </c>
      <c r="Y310" s="137"/>
      <c r="Z310" s="158"/>
    </row>
    <row r="311" spans="1:26" s="11" customFormat="1" ht="16" x14ac:dyDescent="0.2">
      <c r="A311" s="141">
        <f t="shared" si="15"/>
        <v>310</v>
      </c>
      <c r="B311" s="46">
        <v>43921</v>
      </c>
      <c r="C311" s="13" t="str">
        <f t="shared" si="16"/>
        <v>USBP</v>
      </c>
      <c r="D311" s="45" t="s">
        <v>29</v>
      </c>
      <c r="E311" s="35" t="s">
        <v>434</v>
      </c>
      <c r="F311" s="35"/>
      <c r="G311" s="44" t="s">
        <v>86</v>
      </c>
      <c r="H311" s="163" t="str">
        <f t="shared" si="14"/>
        <v>Malta, MT</v>
      </c>
      <c r="I311" s="249">
        <v>1</v>
      </c>
      <c r="J311" s="45" t="s">
        <v>73</v>
      </c>
      <c r="K311" s="45" t="s">
        <v>73</v>
      </c>
      <c r="L311" s="45" t="s">
        <v>73</v>
      </c>
      <c r="M311" s="45" t="s">
        <v>74</v>
      </c>
      <c r="N311" s="43" t="s">
        <v>430</v>
      </c>
      <c r="O311" s="11" t="s">
        <v>73</v>
      </c>
      <c r="P311" s="43" t="s">
        <v>73</v>
      </c>
      <c r="Q311" s="44" t="s">
        <v>75</v>
      </c>
      <c r="R311" s="30"/>
      <c r="S311" s="11" t="s">
        <v>76</v>
      </c>
      <c r="T311" s="30"/>
      <c r="U311" s="30"/>
      <c r="V311" s="30" t="s">
        <v>944</v>
      </c>
      <c r="W311" s="11" t="s">
        <v>77</v>
      </c>
      <c r="X311" s="216" t="s">
        <v>435</v>
      </c>
      <c r="Y311" s="47"/>
      <c r="Z311" s="48"/>
    </row>
    <row r="312" spans="1:26" s="11" customFormat="1" ht="16" x14ac:dyDescent="0.2">
      <c r="A312" s="141">
        <f t="shared" si="15"/>
        <v>311</v>
      </c>
      <c r="B312" s="13">
        <v>43910</v>
      </c>
      <c r="C312" s="13" t="str">
        <f t="shared" si="16"/>
        <v>USBP</v>
      </c>
      <c r="D312" s="11" t="s">
        <v>35</v>
      </c>
      <c r="E312" s="11" t="s">
        <v>170</v>
      </c>
      <c r="G312" s="2" t="s">
        <v>89</v>
      </c>
      <c r="H312" s="163" t="str">
        <f t="shared" si="14"/>
        <v>Willcox, AZ</v>
      </c>
      <c r="I312" s="129">
        <v>1</v>
      </c>
      <c r="J312" s="11" t="s">
        <v>73</v>
      </c>
      <c r="K312" s="11" t="s">
        <v>74</v>
      </c>
      <c r="L312" s="11" t="s">
        <v>73</v>
      </c>
      <c r="M312" s="11" t="s">
        <v>74</v>
      </c>
      <c r="N312" s="11" t="s">
        <v>436</v>
      </c>
      <c r="O312" s="11" t="s">
        <v>73</v>
      </c>
      <c r="P312" s="11" t="s">
        <v>74</v>
      </c>
      <c r="Q312" s="2"/>
      <c r="R312" s="30"/>
      <c r="S312" s="11" t="s">
        <v>76</v>
      </c>
      <c r="T312" s="30"/>
      <c r="U312" s="30"/>
      <c r="V312" s="30" t="s">
        <v>944</v>
      </c>
      <c r="W312" s="11" t="s">
        <v>77</v>
      </c>
      <c r="X312" s="219" t="s">
        <v>437</v>
      </c>
      <c r="Y312" s="158" t="s">
        <v>392</v>
      </c>
      <c r="Z312" s="138"/>
    </row>
    <row r="313" spans="1:26" s="43" customFormat="1" ht="16" x14ac:dyDescent="0.2">
      <c r="A313" s="141">
        <f t="shared" si="15"/>
        <v>312</v>
      </c>
      <c r="B313" s="47">
        <v>43910</v>
      </c>
      <c r="C313" s="13" t="str">
        <f t="shared" si="16"/>
        <v>USBP</v>
      </c>
      <c r="D313" s="43" t="s">
        <v>35</v>
      </c>
      <c r="E313" s="43" t="s">
        <v>179</v>
      </c>
      <c r="G313" s="44" t="s">
        <v>89</v>
      </c>
      <c r="H313" s="163" t="str">
        <f t="shared" si="14"/>
        <v>Tucson, AZ</v>
      </c>
      <c r="I313" s="248">
        <v>1</v>
      </c>
      <c r="J313" s="43" t="s">
        <v>73</v>
      </c>
      <c r="K313" s="43" t="s">
        <v>74</v>
      </c>
      <c r="L313" s="43" t="s">
        <v>73</v>
      </c>
      <c r="M313" s="43" t="s">
        <v>74</v>
      </c>
      <c r="N313" s="11" t="s">
        <v>438</v>
      </c>
      <c r="O313" s="11" t="s">
        <v>74</v>
      </c>
      <c r="P313" s="43" t="s">
        <v>74</v>
      </c>
      <c r="Q313" s="44"/>
      <c r="R313" s="30"/>
      <c r="S313" s="11" t="s">
        <v>76</v>
      </c>
      <c r="T313" s="30"/>
      <c r="U313" s="30"/>
      <c r="V313" s="30" t="s">
        <v>944</v>
      </c>
      <c r="W313" s="53" t="s">
        <v>77</v>
      </c>
      <c r="X313" s="219" t="s">
        <v>439</v>
      </c>
      <c r="Y313" s="137"/>
      <c r="Z313" s="138"/>
    </row>
    <row r="314" spans="1:26" s="43" customFormat="1" ht="16" x14ac:dyDescent="0.2">
      <c r="A314" s="141">
        <f t="shared" si="15"/>
        <v>313</v>
      </c>
      <c r="B314" s="47">
        <f>'USBP MASTER'!B508</f>
        <v>43917</v>
      </c>
      <c r="C314" s="13" t="str">
        <f t="shared" si="16"/>
        <v>USBP</v>
      </c>
      <c r="D314" s="43" t="s">
        <v>35</v>
      </c>
      <c r="E314" s="43" t="s">
        <v>170</v>
      </c>
      <c r="G314" s="44" t="s">
        <v>89</v>
      </c>
      <c r="H314" s="163" t="str">
        <f t="shared" si="14"/>
        <v>Willcox, AZ</v>
      </c>
      <c r="I314" s="248">
        <v>1</v>
      </c>
      <c r="J314" s="43" t="s">
        <v>73</v>
      </c>
      <c r="K314" s="43" t="s">
        <v>74</v>
      </c>
      <c r="L314" s="43" t="s">
        <v>73</v>
      </c>
      <c r="M314" s="43" t="s">
        <v>74</v>
      </c>
      <c r="N314" s="11" t="s">
        <v>440</v>
      </c>
      <c r="O314" s="11" t="s">
        <v>73</v>
      </c>
      <c r="P314" s="43" t="s">
        <v>74</v>
      </c>
      <c r="Q314" s="44"/>
      <c r="R314" s="30"/>
      <c r="S314" s="11" t="s">
        <v>76</v>
      </c>
      <c r="T314" s="30"/>
      <c r="U314" s="30"/>
      <c r="V314" s="30" t="s">
        <v>944</v>
      </c>
      <c r="W314" s="53" t="s">
        <v>77</v>
      </c>
      <c r="X314" s="219" t="s">
        <v>441</v>
      </c>
      <c r="Y314" s="170"/>
      <c r="Z314" s="138"/>
    </row>
    <row r="315" spans="1:26" s="11" customFormat="1" ht="16" x14ac:dyDescent="0.2">
      <c r="A315" s="141">
        <f t="shared" si="15"/>
        <v>314</v>
      </c>
      <c r="B315" s="1">
        <v>43902</v>
      </c>
      <c r="C315" s="13" t="str">
        <f t="shared" si="16"/>
        <v>USBP</v>
      </c>
      <c r="D315" s="2" t="s">
        <v>33</v>
      </c>
      <c r="E315" s="2" t="s">
        <v>33</v>
      </c>
      <c r="F315" s="2"/>
      <c r="G315" s="2" t="s">
        <v>89</v>
      </c>
      <c r="H315" s="163" t="str">
        <f t="shared" si="14"/>
        <v>Chula Vista, CA</v>
      </c>
      <c r="I315" s="254">
        <v>1</v>
      </c>
      <c r="J315" s="2" t="s">
        <v>442</v>
      </c>
      <c r="K315" s="2" t="s">
        <v>442</v>
      </c>
      <c r="L315" s="2" t="s">
        <v>442</v>
      </c>
      <c r="M315" s="2" t="s">
        <v>74</v>
      </c>
      <c r="N315" s="11" t="s">
        <v>443</v>
      </c>
      <c r="O315" s="11" t="s">
        <v>74</v>
      </c>
      <c r="P315" s="16" t="s">
        <v>74</v>
      </c>
      <c r="Q315" s="2"/>
      <c r="R315" s="30"/>
      <c r="S315" s="11" t="s">
        <v>76</v>
      </c>
      <c r="T315" s="30"/>
      <c r="U315" s="30"/>
      <c r="V315" s="30" t="s">
        <v>944</v>
      </c>
      <c r="W315" s="11" t="s">
        <v>125</v>
      </c>
      <c r="X315" s="232" t="s">
        <v>444</v>
      </c>
      <c r="Y315" s="16"/>
      <c r="Z315" s="18" t="s">
        <v>188</v>
      </c>
    </row>
    <row r="316" spans="1:26" s="11" customFormat="1" ht="79.5" customHeight="1" x14ac:dyDescent="0.2">
      <c r="A316" s="141">
        <f t="shared" si="15"/>
        <v>315</v>
      </c>
      <c r="B316" s="13">
        <v>43911</v>
      </c>
      <c r="C316" s="13" t="str">
        <f t="shared" si="16"/>
        <v>USBP</v>
      </c>
      <c r="D316" s="11" t="s">
        <v>33</v>
      </c>
      <c r="E316" s="11" t="s">
        <v>147</v>
      </c>
      <c r="G316" s="2" t="s">
        <v>89</v>
      </c>
      <c r="H316" s="163" t="str">
        <f t="shared" si="14"/>
        <v>San Ysidro, CA</v>
      </c>
      <c r="I316" s="129">
        <v>1</v>
      </c>
      <c r="J316" s="11" t="s">
        <v>73</v>
      </c>
      <c r="K316" s="11" t="s">
        <v>74</v>
      </c>
      <c r="L316" s="11" t="s">
        <v>73</v>
      </c>
      <c r="M316" s="11" t="s">
        <v>74</v>
      </c>
      <c r="N316" s="11" t="s">
        <v>445</v>
      </c>
      <c r="O316" s="11" t="s">
        <v>74</v>
      </c>
      <c r="P316" s="11" t="s">
        <v>74</v>
      </c>
      <c r="Q316" s="2"/>
      <c r="R316" s="30"/>
      <c r="S316" s="11" t="s">
        <v>76</v>
      </c>
      <c r="T316" s="30"/>
      <c r="U316" s="30"/>
      <c r="V316" s="30" t="s">
        <v>944</v>
      </c>
      <c r="W316" s="11" t="s">
        <v>77</v>
      </c>
      <c r="X316" s="216" t="s">
        <v>446</v>
      </c>
      <c r="Y316" s="156">
        <v>43911</v>
      </c>
      <c r="Z316" s="159" t="s">
        <v>188</v>
      </c>
    </row>
    <row r="317" spans="1:26" s="11" customFormat="1" ht="16" x14ac:dyDescent="0.2">
      <c r="A317" s="141">
        <f t="shared" si="15"/>
        <v>316</v>
      </c>
      <c r="B317" s="13">
        <v>43911</v>
      </c>
      <c r="C317" s="13" t="str">
        <f t="shared" si="16"/>
        <v>USBP</v>
      </c>
      <c r="D317" s="11" t="s">
        <v>33</v>
      </c>
      <c r="E317" s="11" t="s">
        <v>145</v>
      </c>
      <c r="G317" s="2" t="s">
        <v>89</v>
      </c>
      <c r="H317" s="163" t="str">
        <f t="shared" si="14"/>
        <v>San Diego, CA</v>
      </c>
      <c r="I317" s="129">
        <v>1</v>
      </c>
      <c r="J317" s="11" t="s">
        <v>74</v>
      </c>
      <c r="K317" s="11" t="s">
        <v>74</v>
      </c>
      <c r="L317" s="11" t="s">
        <v>73</v>
      </c>
      <c r="M317" s="11" t="s">
        <v>74</v>
      </c>
      <c r="N317" s="11" t="s">
        <v>447</v>
      </c>
      <c r="O317" s="11" t="s">
        <v>74</v>
      </c>
      <c r="P317" s="11" t="s">
        <v>74</v>
      </c>
      <c r="Q317" s="2"/>
      <c r="R317" s="30"/>
      <c r="S317" s="11" t="s">
        <v>76</v>
      </c>
      <c r="T317" s="30"/>
      <c r="U317" s="30"/>
      <c r="V317" s="30" t="s">
        <v>944</v>
      </c>
      <c r="W317" s="11" t="s">
        <v>77</v>
      </c>
      <c r="X317" s="226" t="s">
        <v>448</v>
      </c>
      <c r="Y317" s="156">
        <v>43911</v>
      </c>
      <c r="Z317" s="159" t="s">
        <v>188</v>
      </c>
    </row>
    <row r="318" spans="1:26" s="11" customFormat="1" ht="48" x14ac:dyDescent="0.2">
      <c r="A318" s="141">
        <f t="shared" si="15"/>
        <v>317</v>
      </c>
      <c r="B318" s="13">
        <f>'USBP MASTER'!B254</f>
        <v>43917</v>
      </c>
      <c r="C318" s="13" t="str">
        <f t="shared" si="16"/>
        <v>USBP</v>
      </c>
      <c r="D318" s="11" t="s">
        <v>33</v>
      </c>
      <c r="E318" s="11" t="s">
        <v>157</v>
      </c>
      <c r="G318" s="2" t="s">
        <v>89</v>
      </c>
      <c r="H318" s="163" t="str">
        <f t="shared" si="14"/>
        <v>San Diego, CA</v>
      </c>
      <c r="I318" s="129">
        <v>1</v>
      </c>
      <c r="J318" s="11" t="s">
        <v>73</v>
      </c>
      <c r="K318" s="11" t="s">
        <v>74</v>
      </c>
      <c r="L318" s="11" t="s">
        <v>73</v>
      </c>
      <c r="M318" s="11" t="s">
        <v>74</v>
      </c>
      <c r="N318" s="11" t="s">
        <v>449</v>
      </c>
      <c r="O318" s="11" t="s">
        <v>74</v>
      </c>
      <c r="P318" s="11" t="s">
        <v>74</v>
      </c>
      <c r="Q318" s="2"/>
      <c r="R318" s="30"/>
      <c r="S318" s="11" t="s">
        <v>76</v>
      </c>
      <c r="T318" s="30"/>
      <c r="U318" s="30"/>
      <c r="V318" s="30" t="s">
        <v>944</v>
      </c>
      <c r="W318" s="11" t="s">
        <v>77</v>
      </c>
      <c r="X318" s="226" t="s">
        <v>450</v>
      </c>
      <c r="Y318" s="137"/>
      <c r="Z318" s="138"/>
    </row>
    <row r="319" spans="1:26" s="43" customFormat="1" ht="63.75" customHeight="1" x14ac:dyDescent="0.2">
      <c r="A319" s="141">
        <f t="shared" si="15"/>
        <v>318</v>
      </c>
      <c r="B319" s="13">
        <v>43909</v>
      </c>
      <c r="C319" s="13" t="str">
        <f t="shared" si="16"/>
        <v>USBP</v>
      </c>
      <c r="D319" s="11" t="s">
        <v>27</v>
      </c>
      <c r="E319" s="35" t="s">
        <v>27</v>
      </c>
      <c r="F319" s="35" t="s">
        <v>85</v>
      </c>
      <c r="G319" s="2" t="s">
        <v>86</v>
      </c>
      <c r="H319" s="163" t="str">
        <f t="shared" si="14"/>
        <v>Selfridge ANGB, MI</v>
      </c>
      <c r="I319" s="129">
        <v>1</v>
      </c>
      <c r="J319" s="11" t="s">
        <v>74</v>
      </c>
      <c r="K319" s="11" t="s">
        <v>74</v>
      </c>
      <c r="L319" s="11" t="s">
        <v>73</v>
      </c>
      <c r="M319" s="11" t="s">
        <v>74</v>
      </c>
      <c r="N319" s="11" t="s">
        <v>192</v>
      </c>
      <c r="O319" s="11" t="s">
        <v>74</v>
      </c>
      <c r="P319" s="11" t="s">
        <v>74</v>
      </c>
      <c r="Q319" s="2"/>
      <c r="R319" s="30"/>
      <c r="S319" s="11" t="s">
        <v>76</v>
      </c>
      <c r="T319" s="30"/>
      <c r="U319" s="30"/>
      <c r="V319" s="30" t="s">
        <v>944</v>
      </c>
      <c r="W319" s="29" t="s">
        <v>80</v>
      </c>
      <c r="X319" s="226" t="s">
        <v>451</v>
      </c>
      <c r="Y319" s="138" t="s">
        <v>309</v>
      </c>
      <c r="Z319" s="158" t="s">
        <v>188</v>
      </c>
    </row>
    <row r="320" spans="1:26" s="43" customFormat="1" ht="63.75" customHeight="1" x14ac:dyDescent="0.2">
      <c r="A320" s="141">
        <f t="shared" si="15"/>
        <v>319</v>
      </c>
      <c r="B320" s="13">
        <v>43909</v>
      </c>
      <c r="C320" s="13" t="str">
        <f t="shared" si="16"/>
        <v>USBP</v>
      </c>
      <c r="D320" s="11" t="s">
        <v>27</v>
      </c>
      <c r="E320" s="35" t="s">
        <v>27</v>
      </c>
      <c r="F320" s="35" t="s">
        <v>85</v>
      </c>
      <c r="G320" s="2" t="s">
        <v>86</v>
      </c>
      <c r="H320" s="163" t="str">
        <f t="shared" si="14"/>
        <v>Selfridge ANGB, MI</v>
      </c>
      <c r="I320" s="129">
        <v>1</v>
      </c>
      <c r="J320" s="11" t="s">
        <v>74</v>
      </c>
      <c r="K320" s="11" t="s">
        <v>74</v>
      </c>
      <c r="L320" s="11" t="s">
        <v>73</v>
      </c>
      <c r="M320" s="11" t="s">
        <v>74</v>
      </c>
      <c r="N320" s="11" t="s">
        <v>192</v>
      </c>
      <c r="O320" s="11" t="s">
        <v>74</v>
      </c>
      <c r="P320" s="11" t="s">
        <v>74</v>
      </c>
      <c r="Q320" s="2"/>
      <c r="R320" s="30"/>
      <c r="S320" s="11" t="s">
        <v>76</v>
      </c>
      <c r="T320" s="30"/>
      <c r="U320" s="30"/>
      <c r="V320" s="30" t="s">
        <v>944</v>
      </c>
      <c r="W320" s="29" t="s">
        <v>80</v>
      </c>
      <c r="X320" s="226" t="s">
        <v>451</v>
      </c>
      <c r="Y320" s="138"/>
      <c r="Z320" s="158"/>
    </row>
    <row r="321" spans="1:26" s="43" customFormat="1" ht="63" customHeight="1" x14ac:dyDescent="0.2">
      <c r="A321" s="141">
        <f t="shared" si="15"/>
        <v>320</v>
      </c>
      <c r="B321" s="13">
        <v>43909</v>
      </c>
      <c r="C321" s="13" t="str">
        <f t="shared" si="16"/>
        <v>USBP</v>
      </c>
      <c r="D321" s="11" t="s">
        <v>27</v>
      </c>
      <c r="E321" s="35" t="s">
        <v>27</v>
      </c>
      <c r="F321" s="35" t="s">
        <v>85</v>
      </c>
      <c r="G321" s="2" t="s">
        <v>86</v>
      </c>
      <c r="H321" s="163" t="str">
        <f t="shared" si="14"/>
        <v>Selfridge ANGB, MI</v>
      </c>
      <c r="I321" s="129">
        <v>1</v>
      </c>
      <c r="J321" s="11" t="s">
        <v>74</v>
      </c>
      <c r="K321" s="11" t="s">
        <v>74</v>
      </c>
      <c r="L321" s="11" t="s">
        <v>73</v>
      </c>
      <c r="M321" s="11" t="s">
        <v>74</v>
      </c>
      <c r="N321" s="11" t="s">
        <v>192</v>
      </c>
      <c r="O321" s="11" t="s">
        <v>74</v>
      </c>
      <c r="P321" s="11" t="s">
        <v>74</v>
      </c>
      <c r="Q321" s="2"/>
      <c r="R321" s="30"/>
      <c r="S321" s="11" t="s">
        <v>76</v>
      </c>
      <c r="T321" s="30"/>
      <c r="U321" s="30"/>
      <c r="V321" s="30" t="s">
        <v>944</v>
      </c>
      <c r="W321" s="29" t="s">
        <v>80</v>
      </c>
      <c r="X321" s="226" t="s">
        <v>451</v>
      </c>
      <c r="Y321" s="138"/>
      <c r="Z321" s="158"/>
    </row>
    <row r="322" spans="1:26" s="11" customFormat="1" ht="48" x14ac:dyDescent="0.2">
      <c r="A322" s="141">
        <f t="shared" si="15"/>
        <v>321</v>
      </c>
      <c r="B322" s="13">
        <v>43909</v>
      </c>
      <c r="C322" s="13" t="str">
        <f t="shared" si="16"/>
        <v>USBP</v>
      </c>
      <c r="D322" s="11" t="s">
        <v>27</v>
      </c>
      <c r="E322" s="35" t="s">
        <v>27</v>
      </c>
      <c r="F322" s="35" t="s">
        <v>452</v>
      </c>
      <c r="G322" s="2" t="s">
        <v>86</v>
      </c>
      <c r="H322" s="163" t="str">
        <f t="shared" ref="H322:H385" si="17">INDEX(STATIONLOCATION,MATCH(E322, STATIONCODES, 0))</f>
        <v>Selfridge ANGB, MI</v>
      </c>
      <c r="I322" s="129">
        <v>1</v>
      </c>
      <c r="J322" s="11" t="s">
        <v>74</v>
      </c>
      <c r="K322" s="11" t="s">
        <v>74</v>
      </c>
      <c r="L322" s="11" t="s">
        <v>73</v>
      </c>
      <c r="M322" s="11" t="s">
        <v>74</v>
      </c>
      <c r="N322" s="11" t="s">
        <v>192</v>
      </c>
      <c r="O322" s="11" t="s">
        <v>74</v>
      </c>
      <c r="P322" s="11" t="s">
        <v>74</v>
      </c>
      <c r="Q322" s="2"/>
      <c r="R322" s="30"/>
      <c r="S322" s="11" t="s">
        <v>76</v>
      </c>
      <c r="T322" s="30"/>
      <c r="U322" s="30"/>
      <c r="V322" s="30" t="s">
        <v>944</v>
      </c>
      <c r="W322" s="11" t="s">
        <v>77</v>
      </c>
      <c r="X322" s="226" t="s">
        <v>453</v>
      </c>
      <c r="Y322" s="55"/>
      <c r="Z322" s="168"/>
    </row>
    <row r="323" spans="1:26" s="11" customFormat="1" ht="48" x14ac:dyDescent="0.2">
      <c r="A323" s="141">
        <f t="shared" ref="A323:A386" si="18">A322+1</f>
        <v>322</v>
      </c>
      <c r="B323" s="13">
        <v>43909</v>
      </c>
      <c r="C323" s="13" t="str">
        <f t="shared" si="16"/>
        <v>USBP</v>
      </c>
      <c r="D323" s="11" t="s">
        <v>27</v>
      </c>
      <c r="E323" s="35" t="s">
        <v>27</v>
      </c>
      <c r="F323" s="35" t="s">
        <v>452</v>
      </c>
      <c r="G323" s="2" t="s">
        <v>86</v>
      </c>
      <c r="H323" s="163" t="str">
        <f t="shared" si="17"/>
        <v>Selfridge ANGB, MI</v>
      </c>
      <c r="I323" s="129">
        <v>1</v>
      </c>
      <c r="J323" s="11" t="s">
        <v>74</v>
      </c>
      <c r="K323" s="11" t="s">
        <v>74</v>
      </c>
      <c r="L323" s="11" t="s">
        <v>73</v>
      </c>
      <c r="M323" s="11" t="s">
        <v>74</v>
      </c>
      <c r="N323" s="11" t="s">
        <v>192</v>
      </c>
      <c r="O323" s="11" t="s">
        <v>74</v>
      </c>
      <c r="P323" s="11" t="s">
        <v>74</v>
      </c>
      <c r="Q323" s="2"/>
      <c r="R323" s="30"/>
      <c r="S323" s="11" t="s">
        <v>76</v>
      </c>
      <c r="T323" s="30"/>
      <c r="U323" s="30"/>
      <c r="V323" s="30" t="s">
        <v>944</v>
      </c>
      <c r="W323" s="11" t="s">
        <v>77</v>
      </c>
      <c r="X323" s="226" t="s">
        <v>453</v>
      </c>
      <c r="Y323" s="55"/>
      <c r="Z323" s="168"/>
    </row>
    <row r="324" spans="1:26" s="11" customFormat="1" ht="16" x14ac:dyDescent="0.2">
      <c r="A324" s="141">
        <f t="shared" si="18"/>
        <v>323</v>
      </c>
      <c r="B324" s="1">
        <v>43910</v>
      </c>
      <c r="C324" s="13" t="str">
        <f t="shared" si="16"/>
        <v>USBP</v>
      </c>
      <c r="D324" s="2" t="s">
        <v>26</v>
      </c>
      <c r="E324" s="35" t="s">
        <v>296</v>
      </c>
      <c r="F324" s="35"/>
      <c r="G324" s="2" t="s">
        <v>86</v>
      </c>
      <c r="H324" s="163" t="str">
        <f t="shared" si="17"/>
        <v>Tonawanda, NY</v>
      </c>
      <c r="I324" s="254">
        <v>1</v>
      </c>
      <c r="J324" s="2" t="s">
        <v>74</v>
      </c>
      <c r="K324" s="2" t="s">
        <v>74</v>
      </c>
      <c r="L324" s="2" t="s">
        <v>73</v>
      </c>
      <c r="M324" s="2" t="s">
        <v>74</v>
      </c>
      <c r="N324" s="2" t="s">
        <v>243</v>
      </c>
      <c r="O324" s="11" t="s">
        <v>73</v>
      </c>
      <c r="P324" s="16" t="s">
        <v>74</v>
      </c>
      <c r="Q324" s="2"/>
      <c r="R324" s="30"/>
      <c r="S324" s="11" t="s">
        <v>76</v>
      </c>
      <c r="T324" s="30"/>
      <c r="U324" s="30"/>
      <c r="V324" s="30" t="s">
        <v>944</v>
      </c>
      <c r="W324" s="11" t="s">
        <v>77</v>
      </c>
      <c r="X324" s="226" t="s">
        <v>454</v>
      </c>
      <c r="Y324" s="156"/>
      <c r="Z324" s="159"/>
    </row>
    <row r="325" spans="1:26" s="11" customFormat="1" ht="64" x14ac:dyDescent="0.2">
      <c r="A325" s="141">
        <f t="shared" si="18"/>
        <v>324</v>
      </c>
      <c r="B325" s="13">
        <v>43911</v>
      </c>
      <c r="C325" s="13" t="str">
        <f t="shared" si="16"/>
        <v>USBP</v>
      </c>
      <c r="D325" s="11" t="s">
        <v>20</v>
      </c>
      <c r="E325" s="11" t="s">
        <v>239</v>
      </c>
      <c r="G325" s="2" t="s">
        <v>72</v>
      </c>
      <c r="H325" s="163" t="str">
        <f t="shared" si="17"/>
        <v>Harlingen, TX</v>
      </c>
      <c r="I325" s="129">
        <v>1</v>
      </c>
      <c r="J325" s="11" t="s">
        <v>73</v>
      </c>
      <c r="K325" s="11" t="s">
        <v>74</v>
      </c>
      <c r="L325" s="11" t="s">
        <v>73</v>
      </c>
      <c r="M325" s="35" t="s">
        <v>74</v>
      </c>
      <c r="N325" s="11" t="s">
        <v>240</v>
      </c>
      <c r="O325" s="11" t="s">
        <v>74</v>
      </c>
      <c r="P325" s="11" t="s">
        <v>74</v>
      </c>
      <c r="Q325" s="2"/>
      <c r="R325" s="30"/>
      <c r="S325" s="11" t="s">
        <v>76</v>
      </c>
      <c r="T325" s="30"/>
      <c r="U325" s="30"/>
      <c r="V325" s="30" t="s">
        <v>944</v>
      </c>
      <c r="W325" s="11" t="s">
        <v>77</v>
      </c>
      <c r="X325" s="219" t="s">
        <v>455</v>
      </c>
      <c r="Y325" s="137">
        <v>43908</v>
      </c>
      <c r="Z325" s="138" t="s">
        <v>188</v>
      </c>
    </row>
    <row r="326" spans="1:26" s="11" customFormat="1" ht="48" x14ac:dyDescent="0.2">
      <c r="A326" s="141">
        <f t="shared" si="18"/>
        <v>325</v>
      </c>
      <c r="B326" s="13">
        <v>43911</v>
      </c>
      <c r="C326" s="13" t="str">
        <f t="shared" ref="C326:C389" si="19">"USBP"</f>
        <v>USBP</v>
      </c>
      <c r="D326" s="11" t="s">
        <v>20</v>
      </c>
      <c r="E326" s="11" t="s">
        <v>239</v>
      </c>
      <c r="G326" s="2" t="s">
        <v>72</v>
      </c>
      <c r="H326" s="163" t="str">
        <f t="shared" si="17"/>
        <v>Harlingen, TX</v>
      </c>
      <c r="I326" s="129">
        <v>1</v>
      </c>
      <c r="J326" s="11" t="s">
        <v>73</v>
      </c>
      <c r="K326" s="11" t="s">
        <v>74</v>
      </c>
      <c r="L326" s="11" t="s">
        <v>73</v>
      </c>
      <c r="M326" s="35" t="s">
        <v>74</v>
      </c>
      <c r="N326" s="11" t="s">
        <v>240</v>
      </c>
      <c r="O326" s="11" t="s">
        <v>74</v>
      </c>
      <c r="P326" s="11" t="s">
        <v>74</v>
      </c>
      <c r="Q326" s="2"/>
      <c r="R326" s="30"/>
      <c r="S326" s="11" t="s">
        <v>76</v>
      </c>
      <c r="T326" s="30"/>
      <c r="U326" s="30"/>
      <c r="V326" s="30" t="s">
        <v>944</v>
      </c>
      <c r="W326" s="11" t="s">
        <v>77</v>
      </c>
      <c r="X326" s="219" t="s">
        <v>456</v>
      </c>
      <c r="Y326" s="137"/>
      <c r="Z326" s="138"/>
    </row>
    <row r="327" spans="1:26" s="11" customFormat="1" ht="32" x14ac:dyDescent="0.2">
      <c r="A327" s="141">
        <f t="shared" si="18"/>
        <v>326</v>
      </c>
      <c r="B327" s="13">
        <v>43916</v>
      </c>
      <c r="C327" s="13" t="str">
        <f t="shared" si="19"/>
        <v>USBP</v>
      </c>
      <c r="D327" s="11" t="s">
        <v>20</v>
      </c>
      <c r="E327" s="11" t="s">
        <v>239</v>
      </c>
      <c r="G327" s="2" t="s">
        <v>72</v>
      </c>
      <c r="H327" s="163" t="str">
        <f t="shared" si="17"/>
        <v>Harlingen, TX</v>
      </c>
      <c r="I327" s="129">
        <v>1</v>
      </c>
      <c r="J327" s="11" t="s">
        <v>73</v>
      </c>
      <c r="K327" s="11" t="s">
        <v>74</v>
      </c>
      <c r="L327" s="11" t="s">
        <v>73</v>
      </c>
      <c r="M327" s="11" t="s">
        <v>74</v>
      </c>
      <c r="O327" s="11" t="s">
        <v>74</v>
      </c>
      <c r="P327" s="11" t="s">
        <v>74</v>
      </c>
      <c r="Q327" s="2"/>
      <c r="R327" s="30"/>
      <c r="S327" s="11" t="s">
        <v>76</v>
      </c>
      <c r="T327" s="30"/>
      <c r="U327" s="30"/>
      <c r="V327" s="30" t="s">
        <v>944</v>
      </c>
      <c r="W327" s="11" t="s">
        <v>77</v>
      </c>
      <c r="X327" s="219" t="s">
        <v>457</v>
      </c>
      <c r="Y327" s="137"/>
      <c r="Z327" s="138"/>
    </row>
    <row r="328" spans="1:26" s="11" customFormat="1" ht="96.75" customHeight="1" x14ac:dyDescent="0.2">
      <c r="A328" s="141">
        <f t="shared" si="18"/>
        <v>327</v>
      </c>
      <c r="B328" s="13">
        <v>43921</v>
      </c>
      <c r="C328" s="13" t="str">
        <f t="shared" si="19"/>
        <v>USBP</v>
      </c>
      <c r="D328" s="11" t="s">
        <v>20</v>
      </c>
      <c r="E328" s="11" t="s">
        <v>242</v>
      </c>
      <c r="G328" s="2" t="s">
        <v>72</v>
      </c>
      <c r="H328" s="163" t="str">
        <f t="shared" si="17"/>
        <v>Olmito, TX</v>
      </c>
      <c r="I328" s="129">
        <v>1</v>
      </c>
      <c r="J328" s="11" t="s">
        <v>73</v>
      </c>
      <c r="K328" s="11" t="s">
        <v>74</v>
      </c>
      <c r="L328" s="11" t="s">
        <v>73</v>
      </c>
      <c r="M328" s="11" t="s">
        <v>74</v>
      </c>
      <c r="N328" s="11" t="s">
        <v>458</v>
      </c>
      <c r="O328" s="11" t="s">
        <v>73</v>
      </c>
      <c r="P328" s="11" t="s">
        <v>74</v>
      </c>
      <c r="Q328" s="2"/>
      <c r="R328" s="30"/>
      <c r="S328" s="11" t="s">
        <v>76</v>
      </c>
      <c r="T328" s="30"/>
      <c r="U328" s="30"/>
      <c r="V328" s="30" t="s">
        <v>944</v>
      </c>
      <c r="W328" s="11" t="s">
        <v>77</v>
      </c>
      <c r="X328" s="219" t="s">
        <v>459</v>
      </c>
      <c r="Y328" s="137"/>
      <c r="Z328" s="138"/>
    </row>
    <row r="329" spans="1:26" s="43" customFormat="1" ht="32" x14ac:dyDescent="0.2">
      <c r="A329" s="141">
        <f t="shared" si="18"/>
        <v>328</v>
      </c>
      <c r="B329" s="47">
        <v>43909</v>
      </c>
      <c r="C329" s="13" t="str">
        <f t="shared" si="19"/>
        <v>USBP</v>
      </c>
      <c r="D329" s="43" t="s">
        <v>34</v>
      </c>
      <c r="E329" s="45" t="s">
        <v>34</v>
      </c>
      <c r="F329" s="45" t="s">
        <v>85</v>
      </c>
      <c r="G329" s="44" t="s">
        <v>89</v>
      </c>
      <c r="H329" s="163" t="str">
        <f t="shared" si="17"/>
        <v>El Centro, CA</v>
      </c>
      <c r="I329" s="248">
        <v>1</v>
      </c>
      <c r="J329" s="43" t="s">
        <v>74</v>
      </c>
      <c r="K329" s="43" t="s">
        <v>74</v>
      </c>
      <c r="L329" s="43" t="s">
        <v>73</v>
      </c>
      <c r="M329" s="43" t="s">
        <v>74</v>
      </c>
      <c r="O329" s="11" t="s">
        <v>74</v>
      </c>
      <c r="P329" s="43" t="s">
        <v>74</v>
      </c>
      <c r="Q329" s="134"/>
      <c r="R329" s="30"/>
      <c r="S329" s="11" t="s">
        <v>76</v>
      </c>
      <c r="T329" s="30"/>
      <c r="U329" s="30"/>
      <c r="V329" s="30" t="s">
        <v>944</v>
      </c>
      <c r="W329" s="29" t="s">
        <v>80</v>
      </c>
      <c r="X329" s="215" t="s">
        <v>460</v>
      </c>
      <c r="Y329" s="158"/>
      <c r="Z329" s="138"/>
    </row>
    <row r="330" spans="1:26" s="11" customFormat="1" ht="16" x14ac:dyDescent="0.2">
      <c r="A330" s="141">
        <f t="shared" si="18"/>
        <v>329</v>
      </c>
      <c r="B330" s="13">
        <v>43918</v>
      </c>
      <c r="C330" s="13" t="str">
        <f t="shared" si="19"/>
        <v>USBP</v>
      </c>
      <c r="D330" s="11" t="s">
        <v>34</v>
      </c>
      <c r="E330" s="35" t="s">
        <v>206</v>
      </c>
      <c r="F330" s="35"/>
      <c r="G330" s="2" t="s">
        <v>89</v>
      </c>
      <c r="H330" s="163" t="str">
        <f t="shared" si="17"/>
        <v>El Centro, CA</v>
      </c>
      <c r="I330" s="129">
        <v>1</v>
      </c>
      <c r="J330" s="11" t="s">
        <v>74</v>
      </c>
      <c r="K330" s="11" t="s">
        <v>74</v>
      </c>
      <c r="L330" s="11" t="s">
        <v>73</v>
      </c>
      <c r="M330" s="11" t="s">
        <v>74</v>
      </c>
      <c r="N330" s="11" t="s">
        <v>371</v>
      </c>
      <c r="O330" s="11" t="s">
        <v>74</v>
      </c>
      <c r="P330" s="11" t="s">
        <v>74</v>
      </c>
      <c r="Q330" s="231"/>
      <c r="R330" s="30"/>
      <c r="S330" s="11" t="s">
        <v>76</v>
      </c>
      <c r="T330" s="30"/>
      <c r="U330" s="30"/>
      <c r="V330" s="30" t="s">
        <v>944</v>
      </c>
      <c r="W330" s="11" t="s">
        <v>77</v>
      </c>
      <c r="X330" s="219" t="s">
        <v>461</v>
      </c>
      <c r="Y330" s="138"/>
      <c r="Z330" s="138"/>
    </row>
    <row r="331" spans="1:26" s="11" customFormat="1" ht="16" x14ac:dyDescent="0.2">
      <c r="A331" s="141">
        <f t="shared" si="18"/>
        <v>330</v>
      </c>
      <c r="B331" s="13">
        <v>43922</v>
      </c>
      <c r="C331" s="13" t="str">
        <f t="shared" si="19"/>
        <v>USBP</v>
      </c>
      <c r="D331" s="11" t="s">
        <v>34</v>
      </c>
      <c r="E331" s="35" t="s">
        <v>34</v>
      </c>
      <c r="F331" s="35" t="s">
        <v>107</v>
      </c>
      <c r="G331" s="2" t="s">
        <v>89</v>
      </c>
      <c r="H331" s="163" t="str">
        <f t="shared" si="17"/>
        <v>El Centro, CA</v>
      </c>
      <c r="I331" s="129">
        <v>1</v>
      </c>
      <c r="J331" s="11" t="s">
        <v>74</v>
      </c>
      <c r="K331" s="11" t="s">
        <v>74</v>
      </c>
      <c r="L331" s="11" t="s">
        <v>73</v>
      </c>
      <c r="M331" s="11" t="s">
        <v>74</v>
      </c>
      <c r="O331" s="11" t="s">
        <v>74</v>
      </c>
      <c r="P331" s="11" t="s">
        <v>74</v>
      </c>
      <c r="Q331" s="231"/>
      <c r="R331" s="30"/>
      <c r="S331" s="11" t="s">
        <v>76</v>
      </c>
      <c r="T331" s="30"/>
      <c r="U331" s="30"/>
      <c r="V331" s="30" t="s">
        <v>944</v>
      </c>
      <c r="W331" s="11" t="s">
        <v>77</v>
      </c>
      <c r="X331" s="219" t="s">
        <v>462</v>
      </c>
      <c r="Y331" s="138"/>
      <c r="Z331" s="138"/>
    </row>
    <row r="332" spans="1:26" s="11" customFormat="1" ht="16" x14ac:dyDescent="0.2">
      <c r="A332" s="141">
        <f t="shared" si="18"/>
        <v>331</v>
      </c>
      <c r="B332" s="13">
        <v>43922</v>
      </c>
      <c r="C332" s="13" t="str">
        <f t="shared" si="19"/>
        <v>USBP</v>
      </c>
      <c r="D332" s="11" t="s">
        <v>34</v>
      </c>
      <c r="E332" s="35" t="s">
        <v>34</v>
      </c>
      <c r="F332" s="35" t="s">
        <v>107</v>
      </c>
      <c r="G332" s="2" t="s">
        <v>89</v>
      </c>
      <c r="H332" s="163" t="str">
        <f t="shared" si="17"/>
        <v>El Centro, CA</v>
      </c>
      <c r="I332" s="129">
        <v>1</v>
      </c>
      <c r="J332" s="11" t="s">
        <v>74</v>
      </c>
      <c r="K332" s="11" t="s">
        <v>74</v>
      </c>
      <c r="L332" s="11" t="s">
        <v>73</v>
      </c>
      <c r="M332" s="11" t="s">
        <v>74</v>
      </c>
      <c r="O332" s="11" t="s">
        <v>74</v>
      </c>
      <c r="P332" s="11" t="s">
        <v>74</v>
      </c>
      <c r="Q332" s="231"/>
      <c r="R332" s="30"/>
      <c r="S332" s="11" t="s">
        <v>76</v>
      </c>
      <c r="T332" s="30"/>
      <c r="U332" s="30"/>
      <c r="V332" s="30" t="s">
        <v>944</v>
      </c>
      <c r="W332" s="11" t="s">
        <v>77</v>
      </c>
      <c r="X332" s="219" t="s">
        <v>462</v>
      </c>
      <c r="Y332" s="138"/>
      <c r="Z332" s="138"/>
    </row>
    <row r="333" spans="1:26" s="11" customFormat="1" ht="16" x14ac:dyDescent="0.2">
      <c r="A333" s="141">
        <f t="shared" si="18"/>
        <v>332</v>
      </c>
      <c r="B333" s="13">
        <v>43922</v>
      </c>
      <c r="C333" s="13" t="str">
        <f t="shared" si="19"/>
        <v>USBP</v>
      </c>
      <c r="D333" s="11" t="s">
        <v>34</v>
      </c>
      <c r="E333" s="35" t="s">
        <v>34</v>
      </c>
      <c r="F333" s="35" t="s">
        <v>107</v>
      </c>
      <c r="G333" s="2" t="s">
        <v>89</v>
      </c>
      <c r="H333" s="163" t="str">
        <f t="shared" si="17"/>
        <v>El Centro, CA</v>
      </c>
      <c r="I333" s="129">
        <v>1</v>
      </c>
      <c r="J333" s="11" t="s">
        <v>74</v>
      </c>
      <c r="K333" s="11" t="s">
        <v>74</v>
      </c>
      <c r="L333" s="11" t="s">
        <v>73</v>
      </c>
      <c r="M333" s="11" t="s">
        <v>74</v>
      </c>
      <c r="O333" s="11" t="s">
        <v>74</v>
      </c>
      <c r="P333" s="11" t="s">
        <v>74</v>
      </c>
      <c r="Q333" s="231"/>
      <c r="R333" s="30"/>
      <c r="S333" s="11" t="s">
        <v>76</v>
      </c>
      <c r="T333" s="30"/>
      <c r="U333" s="30"/>
      <c r="V333" s="30" t="s">
        <v>944</v>
      </c>
      <c r="W333" s="11" t="s">
        <v>77</v>
      </c>
      <c r="X333" s="219" t="s">
        <v>462</v>
      </c>
      <c r="Y333" s="138"/>
      <c r="Z333" s="138"/>
    </row>
    <row r="334" spans="1:26" s="11" customFormat="1" ht="48" x14ac:dyDescent="0.2">
      <c r="A334" s="141">
        <f t="shared" si="18"/>
        <v>333</v>
      </c>
      <c r="B334" s="13">
        <v>43920</v>
      </c>
      <c r="C334" s="13" t="str">
        <f t="shared" si="19"/>
        <v>USBP</v>
      </c>
      <c r="D334" s="11" t="s">
        <v>20</v>
      </c>
      <c r="E334" s="11" t="s">
        <v>139</v>
      </c>
      <c r="G334" s="2" t="s">
        <v>72</v>
      </c>
      <c r="H334" s="163" t="str">
        <f t="shared" si="17"/>
        <v>Falfurrias, TX</v>
      </c>
      <c r="I334" s="129">
        <v>1</v>
      </c>
      <c r="J334" s="11" t="s">
        <v>73</v>
      </c>
      <c r="K334" s="11" t="s">
        <v>74</v>
      </c>
      <c r="L334" s="11" t="s">
        <v>73</v>
      </c>
      <c r="M334" s="11" t="s">
        <v>74</v>
      </c>
      <c r="N334" s="11" t="s">
        <v>463</v>
      </c>
      <c r="O334" s="11" t="s">
        <v>73</v>
      </c>
      <c r="P334" s="11" t="s">
        <v>73</v>
      </c>
      <c r="Q334" s="2" t="s">
        <v>75</v>
      </c>
      <c r="R334" s="30"/>
      <c r="S334" s="11" t="s">
        <v>76</v>
      </c>
      <c r="T334" s="30"/>
      <c r="U334" s="30"/>
      <c r="V334" s="30" t="s">
        <v>944</v>
      </c>
      <c r="W334" s="11" t="s">
        <v>77</v>
      </c>
      <c r="X334" s="219" t="s">
        <v>464</v>
      </c>
      <c r="Y334" s="137"/>
      <c r="Z334" s="138"/>
    </row>
    <row r="335" spans="1:26" s="11" customFormat="1" ht="16" x14ac:dyDescent="0.2">
      <c r="A335" s="141">
        <f t="shared" si="18"/>
        <v>334</v>
      </c>
      <c r="B335" s="13">
        <v>43916</v>
      </c>
      <c r="C335" s="13" t="str">
        <f t="shared" si="19"/>
        <v>USBP</v>
      </c>
      <c r="D335" s="11" t="s">
        <v>28</v>
      </c>
      <c r="E335" s="35" t="s">
        <v>104</v>
      </c>
      <c r="F335" s="35"/>
      <c r="G335" s="2" t="s">
        <v>86</v>
      </c>
      <c r="H335" s="163" t="str">
        <f t="shared" si="17"/>
        <v>Santa Teresa, NM</v>
      </c>
      <c r="I335" s="129">
        <v>1</v>
      </c>
      <c r="J335" s="11" t="s">
        <v>73</v>
      </c>
      <c r="K335" s="11" t="s">
        <v>74</v>
      </c>
      <c r="L335" s="11" t="s">
        <v>73</v>
      </c>
      <c r="M335" s="11" t="s">
        <v>74</v>
      </c>
      <c r="N335" s="11" t="s">
        <v>280</v>
      </c>
      <c r="O335" s="11" t="s">
        <v>74</v>
      </c>
      <c r="P335" s="11" t="s">
        <v>73</v>
      </c>
      <c r="Q335" s="2" t="s">
        <v>75</v>
      </c>
      <c r="R335" s="30"/>
      <c r="S335" s="11" t="s">
        <v>76</v>
      </c>
      <c r="T335" s="30"/>
      <c r="U335" s="30"/>
      <c r="V335" s="30" t="s">
        <v>944</v>
      </c>
      <c r="W335" s="11" t="s">
        <v>77</v>
      </c>
      <c r="X335" s="216" t="s">
        <v>465</v>
      </c>
      <c r="Y335" s="137"/>
      <c r="Z335" s="158"/>
    </row>
    <row r="336" spans="1:26" s="11" customFormat="1" ht="63" customHeight="1" x14ac:dyDescent="0.2">
      <c r="A336" s="141">
        <f t="shared" si="18"/>
        <v>335</v>
      </c>
      <c r="B336" s="13">
        <v>43922</v>
      </c>
      <c r="C336" s="13" t="str">
        <f t="shared" si="19"/>
        <v>USBP</v>
      </c>
      <c r="D336" s="11" t="s">
        <v>20</v>
      </c>
      <c r="E336" s="11" t="s">
        <v>466</v>
      </c>
      <c r="G336" s="2" t="s">
        <v>72</v>
      </c>
      <c r="H336" s="163" t="str">
        <f t="shared" si="17"/>
        <v>Brownsville, TX</v>
      </c>
      <c r="I336" s="129">
        <v>1</v>
      </c>
      <c r="J336" s="11" t="s">
        <v>73</v>
      </c>
      <c r="K336" s="11" t="s">
        <v>74</v>
      </c>
      <c r="L336" s="11" t="s">
        <v>73</v>
      </c>
      <c r="M336" s="11" t="s">
        <v>74</v>
      </c>
      <c r="N336" s="11" t="s">
        <v>467</v>
      </c>
      <c r="O336" s="11" t="s">
        <v>74</v>
      </c>
      <c r="P336" s="11" t="s">
        <v>74</v>
      </c>
      <c r="Q336" s="2"/>
      <c r="R336" s="30"/>
      <c r="S336" s="11" t="s">
        <v>76</v>
      </c>
      <c r="T336" s="30"/>
      <c r="U336" s="30"/>
      <c r="V336" s="30" t="s">
        <v>944</v>
      </c>
      <c r="W336" s="11" t="s">
        <v>77</v>
      </c>
      <c r="X336" s="219" t="s">
        <v>468</v>
      </c>
      <c r="Y336" s="137"/>
      <c r="Z336" s="138"/>
    </row>
    <row r="337" spans="1:26" s="43" customFormat="1" ht="32" x14ac:dyDescent="0.2">
      <c r="A337" s="141">
        <f t="shared" si="18"/>
        <v>336</v>
      </c>
      <c r="B337" s="47">
        <v>43913</v>
      </c>
      <c r="C337" s="13" t="str">
        <f t="shared" si="19"/>
        <v>USBP</v>
      </c>
      <c r="D337" s="43" t="s">
        <v>35</v>
      </c>
      <c r="E337" s="43" t="s">
        <v>179</v>
      </c>
      <c r="G337" s="44" t="s">
        <v>89</v>
      </c>
      <c r="H337" s="163" t="str">
        <f t="shared" si="17"/>
        <v>Tucson, AZ</v>
      </c>
      <c r="I337" s="248">
        <v>1</v>
      </c>
      <c r="J337" s="43" t="s">
        <v>74</v>
      </c>
      <c r="K337" s="43" t="s">
        <v>74</v>
      </c>
      <c r="L337" s="43" t="s">
        <v>73</v>
      </c>
      <c r="M337" s="43" t="s">
        <v>74</v>
      </c>
      <c r="N337" s="11" t="s">
        <v>469</v>
      </c>
      <c r="O337" s="11" t="s">
        <v>73</v>
      </c>
      <c r="P337" s="43" t="s">
        <v>73</v>
      </c>
      <c r="Q337" s="44" t="s">
        <v>75</v>
      </c>
      <c r="R337" s="30"/>
      <c r="S337" s="11" t="s">
        <v>76</v>
      </c>
      <c r="T337" s="30"/>
      <c r="U337" s="30"/>
      <c r="V337" s="30" t="s">
        <v>944</v>
      </c>
      <c r="W337" s="53" t="s">
        <v>77</v>
      </c>
      <c r="X337" s="227" t="s">
        <v>470</v>
      </c>
      <c r="Y337" s="170" t="s">
        <v>199</v>
      </c>
      <c r="Z337" s="138" t="s">
        <v>188</v>
      </c>
    </row>
    <row r="338" spans="1:26" s="43" customFormat="1" ht="32" x14ac:dyDescent="0.2">
      <c r="A338" s="141">
        <f t="shared" si="18"/>
        <v>337</v>
      </c>
      <c r="B338" s="47">
        <v>43922</v>
      </c>
      <c r="C338" s="13" t="str">
        <f t="shared" si="19"/>
        <v>USBP</v>
      </c>
      <c r="D338" s="43" t="s">
        <v>35</v>
      </c>
      <c r="E338" s="43" t="s">
        <v>179</v>
      </c>
      <c r="G338" s="44" t="s">
        <v>89</v>
      </c>
      <c r="H338" s="163" t="str">
        <f t="shared" si="17"/>
        <v>Tucson, AZ</v>
      </c>
      <c r="I338" s="248">
        <v>1</v>
      </c>
      <c r="J338" s="43" t="s">
        <v>73</v>
      </c>
      <c r="K338" s="43" t="s">
        <v>74</v>
      </c>
      <c r="L338" s="43" t="s">
        <v>73</v>
      </c>
      <c r="M338" s="43" t="s">
        <v>74</v>
      </c>
      <c r="N338" s="11" t="s">
        <v>471</v>
      </c>
      <c r="O338" s="11" t="s">
        <v>73</v>
      </c>
      <c r="P338" s="43" t="s">
        <v>73</v>
      </c>
      <c r="Q338" s="44" t="s">
        <v>75</v>
      </c>
      <c r="R338" s="30"/>
      <c r="S338" s="11" t="s">
        <v>76</v>
      </c>
      <c r="T338" s="30"/>
      <c r="U338" s="30"/>
      <c r="V338" s="30" t="s">
        <v>944</v>
      </c>
      <c r="W338" s="53" t="s">
        <v>77</v>
      </c>
      <c r="X338" s="219" t="s">
        <v>472</v>
      </c>
      <c r="Y338" s="170"/>
      <c r="Z338" s="138"/>
    </row>
    <row r="339" spans="1:26" s="43" customFormat="1" ht="32" x14ac:dyDescent="0.2">
      <c r="A339" s="141">
        <f t="shared" si="18"/>
        <v>338</v>
      </c>
      <c r="B339" s="47">
        <v>43922</v>
      </c>
      <c r="C339" s="13" t="str">
        <f t="shared" si="19"/>
        <v>USBP</v>
      </c>
      <c r="D339" s="43" t="s">
        <v>35</v>
      </c>
      <c r="E339" s="43" t="s">
        <v>35</v>
      </c>
      <c r="G339" s="44" t="s">
        <v>89</v>
      </c>
      <c r="H339" s="163" t="str">
        <f t="shared" si="17"/>
        <v>Tucson, AZ</v>
      </c>
      <c r="I339" s="248">
        <v>1</v>
      </c>
      <c r="J339" s="43" t="s">
        <v>73</v>
      </c>
      <c r="K339" s="43" t="s">
        <v>74</v>
      </c>
      <c r="L339" s="43" t="s">
        <v>73</v>
      </c>
      <c r="M339" s="43" t="s">
        <v>74</v>
      </c>
      <c r="N339" s="11"/>
      <c r="O339" s="11" t="s">
        <v>74</v>
      </c>
      <c r="P339" s="43" t="s">
        <v>73</v>
      </c>
      <c r="Q339" s="44" t="s">
        <v>75</v>
      </c>
      <c r="R339" s="30"/>
      <c r="S339" s="11" t="s">
        <v>76</v>
      </c>
      <c r="T339" s="30"/>
      <c r="U339" s="30"/>
      <c r="V339" s="30" t="s">
        <v>944</v>
      </c>
      <c r="W339" s="53" t="s">
        <v>160</v>
      </c>
      <c r="X339" s="219" t="s">
        <v>473</v>
      </c>
      <c r="Y339" s="170"/>
      <c r="Z339" s="138"/>
    </row>
    <row r="340" spans="1:26" s="11" customFormat="1" ht="32" x14ac:dyDescent="0.2">
      <c r="A340" s="141">
        <f t="shared" si="18"/>
        <v>339</v>
      </c>
      <c r="B340" s="13">
        <v>43912</v>
      </c>
      <c r="C340" s="13" t="str">
        <f t="shared" si="19"/>
        <v>USBP</v>
      </c>
      <c r="D340" s="11" t="s">
        <v>33</v>
      </c>
      <c r="E340" s="11" t="s">
        <v>145</v>
      </c>
      <c r="G340" s="2" t="s">
        <v>89</v>
      </c>
      <c r="H340" s="163" t="str">
        <f t="shared" si="17"/>
        <v>San Diego, CA</v>
      </c>
      <c r="I340" s="129">
        <v>1</v>
      </c>
      <c r="J340" s="11" t="s">
        <v>73</v>
      </c>
      <c r="K340" s="11" t="s">
        <v>74</v>
      </c>
      <c r="L340" s="11" t="s">
        <v>73</v>
      </c>
      <c r="M340" s="11" t="s">
        <v>74</v>
      </c>
      <c r="N340" s="11" t="s">
        <v>474</v>
      </c>
      <c r="O340" s="11" t="s">
        <v>74</v>
      </c>
      <c r="P340" s="11" t="s">
        <v>73</v>
      </c>
      <c r="Q340" s="2" t="s">
        <v>75</v>
      </c>
      <c r="R340" s="30"/>
      <c r="S340" s="11" t="s">
        <v>76</v>
      </c>
      <c r="T340" s="30"/>
      <c r="U340" s="30"/>
      <c r="V340" s="30" t="s">
        <v>944</v>
      </c>
      <c r="W340" s="11" t="s">
        <v>77</v>
      </c>
      <c r="X340" s="219" t="s">
        <v>475</v>
      </c>
      <c r="Y340" s="137">
        <v>43912</v>
      </c>
      <c r="Z340" s="138" t="s">
        <v>188</v>
      </c>
    </row>
    <row r="341" spans="1:26" s="11" customFormat="1" ht="16" x14ac:dyDescent="0.2">
      <c r="A341" s="141">
        <f t="shared" si="18"/>
        <v>340</v>
      </c>
      <c r="B341" s="13">
        <v>43918</v>
      </c>
      <c r="C341" s="13" t="str">
        <f t="shared" si="19"/>
        <v>USBP</v>
      </c>
      <c r="D341" s="11" t="s">
        <v>33</v>
      </c>
      <c r="E341" s="11" t="s">
        <v>147</v>
      </c>
      <c r="G341" s="2" t="s">
        <v>89</v>
      </c>
      <c r="H341" s="163" t="str">
        <f t="shared" si="17"/>
        <v>San Ysidro, CA</v>
      </c>
      <c r="I341" s="129">
        <v>1</v>
      </c>
      <c r="J341" s="11" t="s">
        <v>73</v>
      </c>
      <c r="K341" s="11" t="s">
        <v>74</v>
      </c>
      <c r="L341" s="11" t="s">
        <v>73</v>
      </c>
      <c r="M341" s="11" t="s">
        <v>74</v>
      </c>
      <c r="N341" s="11" t="s">
        <v>476</v>
      </c>
      <c r="O341" s="11" t="s">
        <v>73</v>
      </c>
      <c r="P341" s="11" t="s">
        <v>74</v>
      </c>
      <c r="Q341" s="2"/>
      <c r="R341" s="30"/>
      <c r="S341" s="11" t="s">
        <v>76</v>
      </c>
      <c r="T341" s="30"/>
      <c r="U341" s="30"/>
      <c r="V341" s="30" t="s">
        <v>944</v>
      </c>
      <c r="W341" s="11" t="s">
        <v>77</v>
      </c>
      <c r="X341" s="221" t="s">
        <v>477</v>
      </c>
      <c r="Y341" s="137"/>
      <c r="Z341" s="138"/>
    </row>
    <row r="342" spans="1:26" s="11" customFormat="1" ht="16" x14ac:dyDescent="0.2">
      <c r="A342" s="141">
        <f t="shared" si="18"/>
        <v>341</v>
      </c>
      <c r="B342" s="13">
        <v>43920</v>
      </c>
      <c r="C342" s="13" t="str">
        <f t="shared" si="19"/>
        <v>USBP</v>
      </c>
      <c r="D342" s="11" t="s">
        <v>33</v>
      </c>
      <c r="E342" s="11" t="s">
        <v>249</v>
      </c>
      <c r="G342" s="2" t="s">
        <v>89</v>
      </c>
      <c r="H342" s="163" t="str">
        <f t="shared" si="17"/>
        <v>Murietta, CA</v>
      </c>
      <c r="I342" s="129">
        <v>1</v>
      </c>
      <c r="J342" s="11" t="s">
        <v>73</v>
      </c>
      <c r="K342" s="11" t="s">
        <v>74</v>
      </c>
      <c r="L342" s="11" t="s">
        <v>73</v>
      </c>
      <c r="M342" s="11" t="s">
        <v>74</v>
      </c>
      <c r="N342" s="11" t="s">
        <v>478</v>
      </c>
      <c r="O342" s="11" t="s">
        <v>73</v>
      </c>
      <c r="P342" s="11" t="s">
        <v>73</v>
      </c>
      <c r="Q342" s="2" t="s">
        <v>75</v>
      </c>
      <c r="R342" s="30"/>
      <c r="S342" s="11" t="s">
        <v>76</v>
      </c>
      <c r="T342" s="30"/>
      <c r="U342" s="30"/>
      <c r="V342" s="30" t="s">
        <v>944</v>
      </c>
      <c r="W342" s="11" t="s">
        <v>77</v>
      </c>
      <c r="X342" s="217" t="s">
        <v>479</v>
      </c>
      <c r="Y342" s="137"/>
      <c r="Z342" s="138"/>
    </row>
    <row r="343" spans="1:26" s="11" customFormat="1" ht="16" x14ac:dyDescent="0.2">
      <c r="A343" s="141">
        <f t="shared" si="18"/>
        <v>342</v>
      </c>
      <c r="B343" s="1">
        <v>43910</v>
      </c>
      <c r="C343" s="13" t="str">
        <f t="shared" si="19"/>
        <v>USBP</v>
      </c>
      <c r="D343" s="2" t="s">
        <v>26</v>
      </c>
      <c r="E343" s="35" t="s">
        <v>26</v>
      </c>
      <c r="F343" s="35" t="s">
        <v>85</v>
      </c>
      <c r="G343" s="2" t="s">
        <v>86</v>
      </c>
      <c r="H343" s="163" t="str">
        <f t="shared" si="17"/>
        <v>Grand Island, NY</v>
      </c>
      <c r="I343" s="254">
        <v>1</v>
      </c>
      <c r="J343" s="2" t="s">
        <v>74</v>
      </c>
      <c r="K343" s="2" t="s">
        <v>74</v>
      </c>
      <c r="L343" s="2" t="s">
        <v>73</v>
      </c>
      <c r="M343" s="2" t="s">
        <v>74</v>
      </c>
      <c r="N343" s="2" t="s">
        <v>243</v>
      </c>
      <c r="O343" s="11" t="s">
        <v>74</v>
      </c>
      <c r="P343" s="16" t="s">
        <v>74</v>
      </c>
      <c r="Q343" s="2"/>
      <c r="R343" s="30"/>
      <c r="S343" s="11" t="s">
        <v>76</v>
      </c>
      <c r="T343" s="30"/>
      <c r="U343" s="30"/>
      <c r="V343" s="30" t="s">
        <v>944</v>
      </c>
      <c r="W343" s="29" t="s">
        <v>80</v>
      </c>
      <c r="X343" s="216" t="s">
        <v>480</v>
      </c>
      <c r="Y343" s="156">
        <v>43910</v>
      </c>
      <c r="Z343" s="159" t="s">
        <v>188</v>
      </c>
    </row>
    <row r="344" spans="1:26" s="11" customFormat="1" ht="16" x14ac:dyDescent="0.2">
      <c r="A344" s="141">
        <f t="shared" si="18"/>
        <v>343</v>
      </c>
      <c r="B344" s="1">
        <v>43910</v>
      </c>
      <c r="C344" s="13" t="str">
        <f t="shared" si="19"/>
        <v>USBP</v>
      </c>
      <c r="D344" s="2" t="s">
        <v>26</v>
      </c>
      <c r="E344" s="35" t="s">
        <v>26</v>
      </c>
      <c r="F344" s="35" t="s">
        <v>85</v>
      </c>
      <c r="G344" s="2" t="s">
        <v>86</v>
      </c>
      <c r="H344" s="163" t="str">
        <f t="shared" si="17"/>
        <v>Grand Island, NY</v>
      </c>
      <c r="I344" s="254">
        <v>1</v>
      </c>
      <c r="J344" s="2" t="s">
        <v>74</v>
      </c>
      <c r="K344" s="2" t="s">
        <v>74</v>
      </c>
      <c r="L344" s="2" t="s">
        <v>73</v>
      </c>
      <c r="M344" s="2" t="s">
        <v>74</v>
      </c>
      <c r="N344" s="2" t="s">
        <v>243</v>
      </c>
      <c r="O344" s="11" t="s">
        <v>74</v>
      </c>
      <c r="P344" s="16" t="s">
        <v>74</v>
      </c>
      <c r="Q344" s="2"/>
      <c r="R344" s="30"/>
      <c r="S344" s="11" t="s">
        <v>76</v>
      </c>
      <c r="T344" s="30"/>
      <c r="U344" s="30"/>
      <c r="V344" s="30" t="s">
        <v>944</v>
      </c>
      <c r="W344" s="29" t="s">
        <v>80</v>
      </c>
      <c r="X344" s="216" t="s">
        <v>480</v>
      </c>
      <c r="Y344" s="156">
        <v>43910</v>
      </c>
      <c r="Z344" s="159" t="s">
        <v>188</v>
      </c>
    </row>
    <row r="345" spans="1:26" s="11" customFormat="1" ht="48" x14ac:dyDescent="0.2">
      <c r="A345" s="141">
        <f t="shared" si="18"/>
        <v>344</v>
      </c>
      <c r="B345" s="47">
        <v>43909</v>
      </c>
      <c r="C345" s="13" t="str">
        <f t="shared" si="19"/>
        <v>USBP</v>
      </c>
      <c r="D345" s="11" t="s">
        <v>20</v>
      </c>
      <c r="E345" s="11" t="s">
        <v>20</v>
      </c>
      <c r="F345" s="11" t="s">
        <v>107</v>
      </c>
      <c r="G345" s="2" t="s">
        <v>72</v>
      </c>
      <c r="H345" s="163" t="str">
        <f t="shared" si="17"/>
        <v>Edinburg, TX</v>
      </c>
      <c r="I345" s="129">
        <v>1</v>
      </c>
      <c r="J345" s="11" t="s">
        <v>73</v>
      </c>
      <c r="K345" s="11" t="s">
        <v>74</v>
      </c>
      <c r="L345" s="11" t="s">
        <v>73</v>
      </c>
      <c r="M345" s="35" t="s">
        <v>74</v>
      </c>
      <c r="N345" s="11" t="s">
        <v>338</v>
      </c>
      <c r="O345" s="11" t="s">
        <v>74</v>
      </c>
      <c r="P345" s="11" t="s">
        <v>74</v>
      </c>
      <c r="Q345" s="2"/>
      <c r="R345" s="30"/>
      <c r="S345" s="11" t="s">
        <v>76</v>
      </c>
      <c r="T345" s="30"/>
      <c r="U345" s="30"/>
      <c r="V345" s="30" t="s">
        <v>944</v>
      </c>
      <c r="W345" s="11" t="s">
        <v>77</v>
      </c>
      <c r="X345" s="219" t="s">
        <v>481</v>
      </c>
      <c r="Y345" s="13">
        <v>43908</v>
      </c>
      <c r="Z345" s="12" t="s">
        <v>188</v>
      </c>
    </row>
    <row r="346" spans="1:26" s="11" customFormat="1" ht="48" x14ac:dyDescent="0.2">
      <c r="A346" s="141">
        <f t="shared" si="18"/>
        <v>345</v>
      </c>
      <c r="B346" s="47">
        <v>43909</v>
      </c>
      <c r="C346" s="13" t="str">
        <f t="shared" si="19"/>
        <v>USBP</v>
      </c>
      <c r="D346" s="11" t="s">
        <v>20</v>
      </c>
      <c r="E346" s="11" t="s">
        <v>20</v>
      </c>
      <c r="F346" s="11" t="s">
        <v>107</v>
      </c>
      <c r="G346" s="2" t="s">
        <v>72</v>
      </c>
      <c r="H346" s="163" t="str">
        <f t="shared" si="17"/>
        <v>Edinburg, TX</v>
      </c>
      <c r="I346" s="129">
        <v>1</v>
      </c>
      <c r="J346" s="11" t="s">
        <v>73</v>
      </c>
      <c r="K346" s="11" t="s">
        <v>74</v>
      </c>
      <c r="L346" s="11" t="s">
        <v>73</v>
      </c>
      <c r="M346" s="35" t="s">
        <v>74</v>
      </c>
      <c r="N346" s="11" t="s">
        <v>338</v>
      </c>
      <c r="O346" s="11" t="s">
        <v>74</v>
      </c>
      <c r="P346" s="11" t="s">
        <v>74</v>
      </c>
      <c r="Q346" s="2"/>
      <c r="R346" s="30"/>
      <c r="S346" s="11" t="s">
        <v>76</v>
      </c>
      <c r="T346" s="30"/>
      <c r="U346" s="30"/>
      <c r="V346" s="30" t="s">
        <v>944</v>
      </c>
      <c r="W346" s="11" t="s">
        <v>77</v>
      </c>
      <c r="X346" s="219" t="s">
        <v>482</v>
      </c>
      <c r="Y346" s="13"/>
      <c r="Z346" s="12"/>
    </row>
    <row r="347" spans="1:26" s="11" customFormat="1" ht="48" x14ac:dyDescent="0.2">
      <c r="A347" s="141">
        <f t="shared" si="18"/>
        <v>346</v>
      </c>
      <c r="B347" s="47">
        <v>43909</v>
      </c>
      <c r="C347" s="13" t="str">
        <f t="shared" si="19"/>
        <v>USBP</v>
      </c>
      <c r="D347" s="11" t="s">
        <v>20</v>
      </c>
      <c r="E347" s="11" t="s">
        <v>20</v>
      </c>
      <c r="F347" s="11" t="s">
        <v>107</v>
      </c>
      <c r="G347" s="2" t="s">
        <v>72</v>
      </c>
      <c r="H347" s="163" t="str">
        <f t="shared" si="17"/>
        <v>Edinburg, TX</v>
      </c>
      <c r="I347" s="129">
        <v>1</v>
      </c>
      <c r="J347" s="11" t="s">
        <v>73</v>
      </c>
      <c r="K347" s="11" t="s">
        <v>74</v>
      </c>
      <c r="L347" s="11" t="s">
        <v>73</v>
      </c>
      <c r="M347" s="35" t="s">
        <v>74</v>
      </c>
      <c r="N347" s="11" t="s">
        <v>338</v>
      </c>
      <c r="O347" s="11" t="s">
        <v>74</v>
      </c>
      <c r="P347" s="11" t="s">
        <v>74</v>
      </c>
      <c r="Q347" s="2"/>
      <c r="R347" s="30"/>
      <c r="S347" s="11" t="s">
        <v>76</v>
      </c>
      <c r="T347" s="30"/>
      <c r="U347" s="30"/>
      <c r="V347" s="30" t="s">
        <v>944</v>
      </c>
      <c r="W347" s="11" t="s">
        <v>77</v>
      </c>
      <c r="X347" s="219" t="s">
        <v>483</v>
      </c>
      <c r="Y347" s="13"/>
      <c r="Z347" s="12"/>
    </row>
    <row r="348" spans="1:26" s="11" customFormat="1" ht="16" x14ac:dyDescent="0.2">
      <c r="A348" s="141">
        <f t="shared" si="18"/>
        <v>347</v>
      </c>
      <c r="B348" s="13">
        <v>43911</v>
      </c>
      <c r="C348" s="13" t="str">
        <f t="shared" si="19"/>
        <v>USBP</v>
      </c>
      <c r="D348" s="11" t="s">
        <v>20</v>
      </c>
      <c r="E348" s="11" t="s">
        <v>139</v>
      </c>
      <c r="G348" s="2" t="s">
        <v>72</v>
      </c>
      <c r="H348" s="163" t="str">
        <f t="shared" si="17"/>
        <v>Falfurrias, TX</v>
      </c>
      <c r="I348" s="129">
        <v>1</v>
      </c>
      <c r="J348" s="11" t="s">
        <v>74</v>
      </c>
      <c r="K348" s="11" t="s">
        <v>74</v>
      </c>
      <c r="L348" s="11" t="s">
        <v>73</v>
      </c>
      <c r="M348" s="11" t="s">
        <v>74</v>
      </c>
      <c r="N348" s="11" t="s">
        <v>240</v>
      </c>
      <c r="O348" s="11" t="s">
        <v>73</v>
      </c>
      <c r="P348" s="11" t="s">
        <v>73</v>
      </c>
      <c r="Q348" s="2" t="s">
        <v>75</v>
      </c>
      <c r="R348" s="30"/>
      <c r="S348" s="11" t="s">
        <v>76</v>
      </c>
      <c r="T348" s="30"/>
      <c r="U348" s="30"/>
      <c r="V348" s="30" t="s">
        <v>944</v>
      </c>
      <c r="W348" s="11" t="s">
        <v>96</v>
      </c>
      <c r="X348" s="219" t="s">
        <v>484</v>
      </c>
      <c r="Y348" s="137">
        <v>43911</v>
      </c>
      <c r="Z348" s="138" t="s">
        <v>188</v>
      </c>
    </row>
    <row r="349" spans="1:26" s="11" customFormat="1" ht="48" x14ac:dyDescent="0.2">
      <c r="A349" s="141">
        <f t="shared" si="18"/>
        <v>348</v>
      </c>
      <c r="B349" s="13">
        <v>43919</v>
      </c>
      <c r="C349" s="13" t="str">
        <f t="shared" si="19"/>
        <v>USBP</v>
      </c>
      <c r="D349" s="11" t="s">
        <v>20</v>
      </c>
      <c r="E349" s="11" t="s">
        <v>239</v>
      </c>
      <c r="G349" s="2" t="s">
        <v>72</v>
      </c>
      <c r="H349" s="163" t="str">
        <f t="shared" si="17"/>
        <v>Harlingen, TX</v>
      </c>
      <c r="I349" s="129">
        <v>1</v>
      </c>
      <c r="J349" s="11" t="s">
        <v>73</v>
      </c>
      <c r="K349" s="11" t="s">
        <v>74</v>
      </c>
      <c r="L349" s="11" t="s">
        <v>73</v>
      </c>
      <c r="M349" s="11" t="s">
        <v>74</v>
      </c>
      <c r="N349" s="11" t="s">
        <v>485</v>
      </c>
      <c r="O349" s="11" t="s">
        <v>74</v>
      </c>
      <c r="P349" s="11" t="s">
        <v>74</v>
      </c>
      <c r="Q349" s="2"/>
      <c r="R349" s="30"/>
      <c r="S349" s="11" t="s">
        <v>76</v>
      </c>
      <c r="T349" s="30"/>
      <c r="U349" s="30"/>
      <c r="V349" s="30" t="s">
        <v>944</v>
      </c>
      <c r="W349" s="11" t="s">
        <v>96</v>
      </c>
      <c r="X349" s="219" t="s">
        <v>486</v>
      </c>
      <c r="Y349" s="137"/>
      <c r="Z349" s="138"/>
    </row>
    <row r="350" spans="1:26" s="11" customFormat="1" ht="32" x14ac:dyDescent="0.2">
      <c r="A350" s="141">
        <f t="shared" si="18"/>
        <v>349</v>
      </c>
      <c r="B350" s="13">
        <v>43915</v>
      </c>
      <c r="C350" s="13" t="str">
        <f t="shared" si="19"/>
        <v>USBP</v>
      </c>
      <c r="D350" s="11" t="s">
        <v>27</v>
      </c>
      <c r="E350" s="35" t="s">
        <v>27</v>
      </c>
      <c r="F350" s="35" t="s">
        <v>85</v>
      </c>
      <c r="G350" s="2" t="s">
        <v>86</v>
      </c>
      <c r="H350" s="163" t="str">
        <f t="shared" si="17"/>
        <v>Selfridge ANGB, MI</v>
      </c>
      <c r="I350" s="129">
        <v>1</v>
      </c>
      <c r="J350" s="11" t="s">
        <v>73</v>
      </c>
      <c r="K350" s="11" t="s">
        <v>74</v>
      </c>
      <c r="L350" s="11" t="s">
        <v>73</v>
      </c>
      <c r="M350" s="11" t="s">
        <v>74</v>
      </c>
      <c r="N350" s="11" t="s">
        <v>298</v>
      </c>
      <c r="O350" s="11" t="s">
        <v>74</v>
      </c>
      <c r="P350" s="11" t="s">
        <v>74</v>
      </c>
      <c r="Q350" s="2"/>
      <c r="R350" s="30"/>
      <c r="S350" s="11" t="s">
        <v>76</v>
      </c>
      <c r="T350" s="30"/>
      <c r="U350" s="30"/>
      <c r="V350" s="30" t="s">
        <v>944</v>
      </c>
      <c r="W350" s="11" t="s">
        <v>80</v>
      </c>
      <c r="X350" s="226" t="s">
        <v>487</v>
      </c>
      <c r="Y350" s="156"/>
      <c r="Z350" s="159"/>
    </row>
    <row r="351" spans="1:26" s="11" customFormat="1" ht="48" x14ac:dyDescent="0.2">
      <c r="A351" s="141">
        <f t="shared" si="18"/>
        <v>350</v>
      </c>
      <c r="B351" s="13">
        <v>43915</v>
      </c>
      <c r="C351" s="13" t="str">
        <f t="shared" si="19"/>
        <v>USBP</v>
      </c>
      <c r="D351" s="11" t="s">
        <v>27</v>
      </c>
      <c r="E351" s="35" t="s">
        <v>27</v>
      </c>
      <c r="F351" s="35" t="s">
        <v>202</v>
      </c>
      <c r="G351" s="2" t="s">
        <v>86</v>
      </c>
      <c r="H351" s="163" t="str">
        <f t="shared" si="17"/>
        <v>Selfridge ANGB, MI</v>
      </c>
      <c r="I351" s="129">
        <v>1</v>
      </c>
      <c r="J351" s="11" t="s">
        <v>74</v>
      </c>
      <c r="K351" s="11" t="s">
        <v>74</v>
      </c>
      <c r="L351" s="11" t="s">
        <v>73</v>
      </c>
      <c r="M351" s="11" t="s">
        <v>74</v>
      </c>
      <c r="N351" s="11" t="s">
        <v>311</v>
      </c>
      <c r="O351" s="11" t="s">
        <v>74</v>
      </c>
      <c r="P351" s="11" t="s">
        <v>74</v>
      </c>
      <c r="Q351" s="2"/>
      <c r="R351" s="30"/>
      <c r="S351" s="11" t="s">
        <v>76</v>
      </c>
      <c r="T351" s="30"/>
      <c r="U351" s="30"/>
      <c r="V351" s="30" t="s">
        <v>944</v>
      </c>
      <c r="W351" s="11" t="s">
        <v>77</v>
      </c>
      <c r="X351" s="216" t="s">
        <v>488</v>
      </c>
      <c r="Y351" s="156">
        <v>43915</v>
      </c>
      <c r="Z351" s="157" t="s">
        <v>188</v>
      </c>
    </row>
    <row r="352" spans="1:26" s="43" customFormat="1" ht="19.5" customHeight="1" x14ac:dyDescent="0.2">
      <c r="A352" s="141">
        <f t="shared" si="18"/>
        <v>351</v>
      </c>
      <c r="B352" s="137">
        <v>43910</v>
      </c>
      <c r="C352" s="13" t="str">
        <f t="shared" si="19"/>
        <v>USBP</v>
      </c>
      <c r="D352" s="45" t="s">
        <v>17</v>
      </c>
      <c r="E352" s="35" t="s">
        <v>17</v>
      </c>
      <c r="F352" s="35" t="s">
        <v>107</v>
      </c>
      <c r="G352" s="44" t="s">
        <v>72</v>
      </c>
      <c r="H352" s="163" t="str">
        <f t="shared" si="17"/>
        <v>Laredo, TX</v>
      </c>
      <c r="I352" s="249">
        <v>1</v>
      </c>
      <c r="J352" s="45" t="s">
        <v>74</v>
      </c>
      <c r="K352" s="45" t="s">
        <v>74</v>
      </c>
      <c r="L352" s="45" t="s">
        <v>73</v>
      </c>
      <c r="M352" s="45" t="s">
        <v>74</v>
      </c>
      <c r="N352" s="43" t="s">
        <v>243</v>
      </c>
      <c r="O352" s="11" t="s">
        <v>74</v>
      </c>
      <c r="P352" s="45" t="s">
        <v>74</v>
      </c>
      <c r="Q352" s="44"/>
      <c r="R352" s="30"/>
      <c r="S352" s="11" t="s">
        <v>76</v>
      </c>
      <c r="T352" s="30"/>
      <c r="U352" s="30"/>
      <c r="V352" s="30" t="s">
        <v>944</v>
      </c>
      <c r="W352" s="43" t="s">
        <v>77</v>
      </c>
      <c r="X352" s="219" t="s">
        <v>489</v>
      </c>
      <c r="Y352" s="47" t="s">
        <v>356</v>
      </c>
      <c r="Z352" s="48" t="s">
        <v>188</v>
      </c>
    </row>
    <row r="353" spans="1:26" s="11" customFormat="1" ht="16" x14ac:dyDescent="0.2">
      <c r="A353" s="141">
        <f t="shared" si="18"/>
        <v>352</v>
      </c>
      <c r="B353" s="13">
        <v>43922</v>
      </c>
      <c r="C353" s="13" t="str">
        <f t="shared" si="19"/>
        <v>USBP</v>
      </c>
      <c r="D353" s="11" t="s">
        <v>34</v>
      </c>
      <c r="E353" s="35" t="s">
        <v>34</v>
      </c>
      <c r="F353" s="35" t="s">
        <v>107</v>
      </c>
      <c r="G353" s="2" t="s">
        <v>89</v>
      </c>
      <c r="H353" s="163" t="str">
        <f t="shared" si="17"/>
        <v>El Centro, CA</v>
      </c>
      <c r="I353" s="129">
        <v>1</v>
      </c>
      <c r="J353" s="11" t="s">
        <v>74</v>
      </c>
      <c r="K353" s="11" t="s">
        <v>74</v>
      </c>
      <c r="L353" s="11" t="s">
        <v>73</v>
      </c>
      <c r="M353" s="11" t="s">
        <v>74</v>
      </c>
      <c r="N353" s="11" t="s">
        <v>471</v>
      </c>
      <c r="O353" s="11" t="s">
        <v>74</v>
      </c>
      <c r="P353" s="11" t="s">
        <v>74</v>
      </c>
      <c r="Q353" s="231"/>
      <c r="R353" s="30"/>
      <c r="S353" s="11" t="s">
        <v>76</v>
      </c>
      <c r="T353" s="30"/>
      <c r="U353" s="30"/>
      <c r="V353" s="30" t="s">
        <v>944</v>
      </c>
      <c r="W353" s="11" t="s">
        <v>77</v>
      </c>
      <c r="X353" s="219" t="s">
        <v>490</v>
      </c>
      <c r="Y353" s="138" t="s">
        <v>491</v>
      </c>
      <c r="Z353" s="138" t="s">
        <v>492</v>
      </c>
    </row>
    <row r="354" spans="1:26" s="11" customFormat="1" ht="16" x14ac:dyDescent="0.2">
      <c r="A354" s="141">
        <f t="shared" si="18"/>
        <v>353</v>
      </c>
      <c r="B354" s="13">
        <f>B353</f>
        <v>43922</v>
      </c>
      <c r="C354" s="13" t="str">
        <f t="shared" si="19"/>
        <v>USBP</v>
      </c>
      <c r="D354" s="11" t="s">
        <v>34</v>
      </c>
      <c r="E354" s="35" t="s">
        <v>34</v>
      </c>
      <c r="F354" s="35" t="s">
        <v>107</v>
      </c>
      <c r="G354" s="2" t="s">
        <v>89</v>
      </c>
      <c r="H354" s="163" t="str">
        <f t="shared" si="17"/>
        <v>El Centro, CA</v>
      </c>
      <c r="I354" s="129">
        <v>1</v>
      </c>
      <c r="J354" s="11" t="s">
        <v>74</v>
      </c>
      <c r="K354" s="11" t="s">
        <v>74</v>
      </c>
      <c r="L354" s="11" t="s">
        <v>73</v>
      </c>
      <c r="M354" s="11" t="s">
        <v>74</v>
      </c>
      <c r="N354" s="11" t="str">
        <f>N353</f>
        <v>SQ began 04/01/2020</v>
      </c>
      <c r="O354" s="11" t="s">
        <v>74</v>
      </c>
      <c r="P354" s="11" t="s">
        <v>74</v>
      </c>
      <c r="Q354" s="231"/>
      <c r="R354" s="30"/>
      <c r="S354" s="11" t="s">
        <v>76</v>
      </c>
      <c r="T354" s="30"/>
      <c r="U354" s="30"/>
      <c r="V354" s="30" t="s">
        <v>944</v>
      </c>
      <c r="W354" s="11" t="s">
        <v>77</v>
      </c>
      <c r="X354" s="219" t="s">
        <v>490</v>
      </c>
      <c r="Y354" s="138" t="s">
        <v>491</v>
      </c>
      <c r="Z354" s="138" t="s">
        <v>492</v>
      </c>
    </row>
    <row r="355" spans="1:26" s="11" customFormat="1" ht="16" x14ac:dyDescent="0.2">
      <c r="A355" s="141">
        <f t="shared" si="18"/>
        <v>354</v>
      </c>
      <c r="B355" s="13">
        <v>43922</v>
      </c>
      <c r="C355" s="13" t="str">
        <f t="shared" si="19"/>
        <v>USBP</v>
      </c>
      <c r="D355" s="11" t="s">
        <v>34</v>
      </c>
      <c r="E355" s="35" t="s">
        <v>34</v>
      </c>
      <c r="F355" s="35" t="s">
        <v>107</v>
      </c>
      <c r="G355" s="2" t="s">
        <v>89</v>
      </c>
      <c r="H355" s="163" t="str">
        <f t="shared" si="17"/>
        <v>El Centro, CA</v>
      </c>
      <c r="I355" s="129">
        <v>1</v>
      </c>
      <c r="J355" s="11" t="s">
        <v>74</v>
      </c>
      <c r="K355" s="11" t="s">
        <v>74</v>
      </c>
      <c r="L355" s="11" t="s">
        <v>73</v>
      </c>
      <c r="M355" s="11" t="s">
        <v>74</v>
      </c>
      <c r="N355" s="11" t="str">
        <f>'USBP MASTER'!N453</f>
        <v>SQ began 04/01/2020</v>
      </c>
      <c r="O355" s="11" t="s">
        <v>74</v>
      </c>
      <c r="P355" s="11" t="s">
        <v>74</v>
      </c>
      <c r="Q355" s="231"/>
      <c r="R355" s="30"/>
      <c r="S355" s="11" t="s">
        <v>76</v>
      </c>
      <c r="T355" s="30"/>
      <c r="U355" s="30"/>
      <c r="V355" s="30" t="s">
        <v>944</v>
      </c>
      <c r="W355" s="11" t="s">
        <v>77</v>
      </c>
      <c r="X355" s="219" t="s">
        <v>490</v>
      </c>
      <c r="Y355" s="138" t="s">
        <v>491</v>
      </c>
      <c r="Z355" s="138" t="s">
        <v>188</v>
      </c>
    </row>
    <row r="356" spans="1:26" s="11" customFormat="1" ht="16" x14ac:dyDescent="0.2">
      <c r="A356" s="141">
        <f t="shared" si="18"/>
        <v>355</v>
      </c>
      <c r="B356" s="13">
        <v>43922</v>
      </c>
      <c r="C356" s="13" t="str">
        <f t="shared" si="19"/>
        <v>USBP</v>
      </c>
      <c r="D356" s="11" t="s">
        <v>34</v>
      </c>
      <c r="E356" s="35" t="s">
        <v>95</v>
      </c>
      <c r="F356" s="35"/>
      <c r="G356" s="2" t="s">
        <v>89</v>
      </c>
      <c r="H356" s="163" t="str">
        <f t="shared" si="17"/>
        <v>Calexico, CA</v>
      </c>
      <c r="I356" s="129">
        <v>1</v>
      </c>
      <c r="J356" s="11" t="s">
        <v>74</v>
      </c>
      <c r="K356" s="11" t="s">
        <v>74</v>
      </c>
      <c r="L356" s="11" t="s">
        <v>73</v>
      </c>
      <c r="M356" s="11" t="s">
        <v>74</v>
      </c>
      <c r="N356" s="11" t="str">
        <f>'USBP MASTER'!N480</f>
        <v>SQ began 04/01/2020</v>
      </c>
      <c r="O356" s="11" t="s">
        <v>74</v>
      </c>
      <c r="P356" s="11" t="s">
        <v>74</v>
      </c>
      <c r="Q356" s="231"/>
      <c r="R356" s="30"/>
      <c r="S356" s="11" t="s">
        <v>76</v>
      </c>
      <c r="T356" s="30"/>
      <c r="U356" s="30"/>
      <c r="V356" s="30" t="s">
        <v>944</v>
      </c>
      <c r="W356" s="11" t="s">
        <v>77</v>
      </c>
      <c r="X356" s="219" t="s">
        <v>493</v>
      </c>
      <c r="Y356" s="138" t="s">
        <v>494</v>
      </c>
      <c r="Z356" s="138" t="s">
        <v>188</v>
      </c>
    </row>
    <row r="357" spans="1:26" s="11" customFormat="1" ht="16" x14ac:dyDescent="0.2">
      <c r="A357" s="141">
        <f t="shared" si="18"/>
        <v>356</v>
      </c>
      <c r="B357" s="13">
        <f>B356</f>
        <v>43922</v>
      </c>
      <c r="C357" s="13" t="str">
        <f t="shared" si="19"/>
        <v>USBP</v>
      </c>
      <c r="D357" s="11" t="s">
        <v>34</v>
      </c>
      <c r="E357" s="35" t="s">
        <v>34</v>
      </c>
      <c r="F357" s="35" t="s">
        <v>107</v>
      </c>
      <c r="G357" s="2" t="s">
        <v>89</v>
      </c>
      <c r="H357" s="163" t="str">
        <f t="shared" si="17"/>
        <v>El Centro, CA</v>
      </c>
      <c r="I357" s="129">
        <v>1</v>
      </c>
      <c r="J357" s="11" t="s">
        <v>74</v>
      </c>
      <c r="K357" s="11" t="s">
        <v>74</v>
      </c>
      <c r="L357" s="11" t="s">
        <v>73</v>
      </c>
      <c r="M357" s="11" t="s">
        <v>74</v>
      </c>
      <c r="O357" s="11" t="s">
        <v>74</v>
      </c>
      <c r="P357" s="11" t="s">
        <v>74</v>
      </c>
      <c r="Q357" s="231"/>
      <c r="R357" s="30"/>
      <c r="S357" s="11" t="s">
        <v>76</v>
      </c>
      <c r="T357" s="30"/>
      <c r="U357" s="30"/>
      <c r="V357" s="30" t="s">
        <v>944</v>
      </c>
      <c r="W357" s="11" t="s">
        <v>77</v>
      </c>
      <c r="X357" s="219" t="s">
        <v>495</v>
      </c>
      <c r="Y357" s="138"/>
      <c r="Z357" s="138"/>
    </row>
    <row r="358" spans="1:26" s="11" customFormat="1" ht="32" x14ac:dyDescent="0.2">
      <c r="A358" s="141">
        <f t="shared" si="18"/>
        <v>357</v>
      </c>
      <c r="B358" s="37">
        <v>43911</v>
      </c>
      <c r="C358" s="13" t="str">
        <f t="shared" si="19"/>
        <v>USBP</v>
      </c>
      <c r="D358" s="35" t="s">
        <v>37</v>
      </c>
      <c r="E358" s="35" t="s">
        <v>496</v>
      </c>
      <c r="F358" s="35"/>
      <c r="G358" s="2" t="s">
        <v>89</v>
      </c>
      <c r="H358" s="163" t="str">
        <f t="shared" si="17"/>
        <v>Midland, TX</v>
      </c>
      <c r="I358" s="252">
        <v>1</v>
      </c>
      <c r="J358" s="35" t="s">
        <v>73</v>
      </c>
      <c r="K358" s="35" t="s">
        <v>74</v>
      </c>
      <c r="L358" s="35" t="s">
        <v>73</v>
      </c>
      <c r="M358" s="35" t="s">
        <v>74</v>
      </c>
      <c r="N358" s="11" t="s">
        <v>240</v>
      </c>
      <c r="O358" s="11" t="s">
        <v>73</v>
      </c>
      <c r="P358" s="11" t="s">
        <v>73</v>
      </c>
      <c r="Q358" s="2" t="s">
        <v>75</v>
      </c>
      <c r="R358" s="30"/>
      <c r="S358" s="11" t="s">
        <v>76</v>
      </c>
      <c r="T358" s="30"/>
      <c r="U358" s="30"/>
      <c r="V358" s="30" t="s">
        <v>944</v>
      </c>
      <c r="W358" s="11" t="s">
        <v>77</v>
      </c>
      <c r="X358" s="216" t="s">
        <v>497</v>
      </c>
      <c r="Y358" s="156">
        <v>43910</v>
      </c>
      <c r="Z358" s="159" t="s">
        <v>188</v>
      </c>
    </row>
    <row r="359" spans="1:26" s="11" customFormat="1" ht="16" x14ac:dyDescent="0.2">
      <c r="A359" s="141">
        <f t="shared" si="18"/>
        <v>358</v>
      </c>
      <c r="B359" s="37">
        <v>43903</v>
      </c>
      <c r="C359" s="13" t="str">
        <f t="shared" si="19"/>
        <v>USBP</v>
      </c>
      <c r="D359" s="35" t="s">
        <v>37</v>
      </c>
      <c r="E359" s="35" t="s">
        <v>496</v>
      </c>
      <c r="F359" s="35"/>
      <c r="G359" s="2" t="s">
        <v>89</v>
      </c>
      <c r="H359" s="163" t="str">
        <f t="shared" si="17"/>
        <v>Midland, TX</v>
      </c>
      <c r="I359" s="252">
        <v>1</v>
      </c>
      <c r="J359" s="35" t="s">
        <v>73</v>
      </c>
      <c r="K359" s="35" t="s">
        <v>74</v>
      </c>
      <c r="L359" s="35" t="s">
        <v>73</v>
      </c>
      <c r="M359" s="35" t="s">
        <v>74</v>
      </c>
      <c r="N359" s="11" t="s">
        <v>252</v>
      </c>
      <c r="O359" s="11" t="s">
        <v>73</v>
      </c>
      <c r="P359" s="11" t="s">
        <v>74</v>
      </c>
      <c r="Q359" s="2"/>
      <c r="R359" s="30"/>
      <c r="S359" s="11" t="s">
        <v>76</v>
      </c>
      <c r="T359" s="30"/>
      <c r="U359" s="30"/>
      <c r="V359" s="30" t="s">
        <v>944</v>
      </c>
      <c r="W359" s="11" t="s">
        <v>77</v>
      </c>
      <c r="X359" s="216" t="s">
        <v>498</v>
      </c>
      <c r="Y359" s="159" t="s">
        <v>499</v>
      </c>
      <c r="Z359" s="159" t="s">
        <v>188</v>
      </c>
    </row>
    <row r="360" spans="1:26" s="11" customFormat="1" ht="16" x14ac:dyDescent="0.2">
      <c r="A360" s="141">
        <f t="shared" si="18"/>
        <v>359</v>
      </c>
      <c r="B360" s="37">
        <v>43912</v>
      </c>
      <c r="C360" s="13" t="str">
        <f t="shared" si="19"/>
        <v>USBP</v>
      </c>
      <c r="D360" s="35" t="s">
        <v>37</v>
      </c>
      <c r="E360" s="35" t="s">
        <v>496</v>
      </c>
      <c r="F360" s="35"/>
      <c r="G360" s="2" t="s">
        <v>89</v>
      </c>
      <c r="H360" s="163" t="str">
        <f t="shared" si="17"/>
        <v>Midland, TX</v>
      </c>
      <c r="I360" s="252">
        <v>1</v>
      </c>
      <c r="J360" s="35" t="s">
        <v>73</v>
      </c>
      <c r="K360" s="35" t="s">
        <v>74</v>
      </c>
      <c r="L360" s="35" t="s">
        <v>73</v>
      </c>
      <c r="M360" s="35" t="s">
        <v>74</v>
      </c>
      <c r="N360" s="11" t="s">
        <v>338</v>
      </c>
      <c r="O360" s="11" t="s">
        <v>74</v>
      </c>
      <c r="P360" s="11" t="s">
        <v>74</v>
      </c>
      <c r="Q360" s="2"/>
      <c r="R360" s="30"/>
      <c r="S360" s="11" t="s">
        <v>76</v>
      </c>
      <c r="T360" s="30"/>
      <c r="U360" s="30"/>
      <c r="V360" s="30" t="s">
        <v>944</v>
      </c>
      <c r="W360" s="11" t="s">
        <v>80</v>
      </c>
      <c r="X360" s="216" t="s">
        <v>500</v>
      </c>
      <c r="Y360" s="156">
        <v>43906</v>
      </c>
      <c r="Z360" s="159" t="s">
        <v>188</v>
      </c>
    </row>
    <row r="361" spans="1:26" s="11" customFormat="1" ht="16" x14ac:dyDescent="0.2">
      <c r="A361" s="141">
        <f t="shared" si="18"/>
        <v>360</v>
      </c>
      <c r="B361" s="1">
        <v>43903</v>
      </c>
      <c r="C361" s="13" t="str">
        <f t="shared" si="19"/>
        <v>USBP</v>
      </c>
      <c r="D361" s="2" t="s">
        <v>37</v>
      </c>
      <c r="E361" s="35" t="s">
        <v>496</v>
      </c>
      <c r="F361" s="35"/>
      <c r="G361" s="2" t="s">
        <v>89</v>
      </c>
      <c r="H361" s="163" t="str">
        <f t="shared" si="17"/>
        <v>Midland, TX</v>
      </c>
      <c r="I361" s="254">
        <v>1</v>
      </c>
      <c r="J361" s="2" t="s">
        <v>74</v>
      </c>
      <c r="K361" s="2" t="s">
        <v>74</v>
      </c>
      <c r="L361" s="2" t="s">
        <v>73</v>
      </c>
      <c r="M361" s="2" t="s">
        <v>74</v>
      </c>
      <c r="N361" s="2" t="s">
        <v>192</v>
      </c>
      <c r="O361" s="11" t="s">
        <v>73</v>
      </c>
      <c r="P361" s="16" t="s">
        <v>74</v>
      </c>
      <c r="Q361" s="2"/>
      <c r="R361" s="30"/>
      <c r="S361" s="11" t="s">
        <v>76</v>
      </c>
      <c r="T361" s="30"/>
      <c r="U361" s="30"/>
      <c r="V361" s="30" t="s">
        <v>944</v>
      </c>
      <c r="W361" s="11" t="s">
        <v>77</v>
      </c>
      <c r="X361" s="216" t="s">
        <v>498</v>
      </c>
      <c r="Y361" s="15"/>
      <c r="Z361" s="155"/>
    </row>
    <row r="362" spans="1:26" s="43" customFormat="1" ht="16" x14ac:dyDescent="0.2">
      <c r="A362" s="141">
        <f t="shared" si="18"/>
        <v>361</v>
      </c>
      <c r="B362" s="47">
        <f>'USBP MASTER'!B725</f>
        <v>43913</v>
      </c>
      <c r="C362" s="13" t="str">
        <f t="shared" si="19"/>
        <v>USBP</v>
      </c>
      <c r="D362" s="43" t="s">
        <v>35</v>
      </c>
      <c r="E362" s="43" t="s">
        <v>501</v>
      </c>
      <c r="G362" s="44" t="s">
        <v>89</v>
      </c>
      <c r="H362" s="163" t="str">
        <f t="shared" si="17"/>
        <v>Nogales, AZ</v>
      </c>
      <c r="I362" s="248">
        <v>1</v>
      </c>
      <c r="J362" s="43" t="s">
        <v>73</v>
      </c>
      <c r="K362" s="43" t="s">
        <v>74</v>
      </c>
      <c r="L362" s="43" t="s">
        <v>73</v>
      </c>
      <c r="M362" s="43" t="s">
        <v>74</v>
      </c>
      <c r="N362" s="11" t="s">
        <v>502</v>
      </c>
      <c r="O362" s="11" t="s">
        <v>74</v>
      </c>
      <c r="P362" s="43" t="s">
        <v>74</v>
      </c>
      <c r="Q362" s="44"/>
      <c r="R362" s="30"/>
      <c r="S362" s="11" t="s">
        <v>76</v>
      </c>
      <c r="T362" s="30"/>
      <c r="U362" s="30"/>
      <c r="V362" s="30" t="s">
        <v>944</v>
      </c>
      <c r="W362" s="53" t="s">
        <v>77</v>
      </c>
      <c r="X362" s="215" t="s">
        <v>503</v>
      </c>
      <c r="Y362" s="170"/>
      <c r="Z362" s="138"/>
    </row>
    <row r="363" spans="1:26" s="11" customFormat="1" ht="32" x14ac:dyDescent="0.2">
      <c r="A363" s="141">
        <f t="shared" si="18"/>
        <v>362</v>
      </c>
      <c r="B363" s="13">
        <v>43912</v>
      </c>
      <c r="C363" s="13" t="str">
        <f t="shared" si="19"/>
        <v>USBP</v>
      </c>
      <c r="D363" s="11" t="s">
        <v>33</v>
      </c>
      <c r="E363" s="11" t="s">
        <v>249</v>
      </c>
      <c r="G363" s="2" t="s">
        <v>89</v>
      </c>
      <c r="H363" s="163" t="str">
        <f t="shared" si="17"/>
        <v>Murietta, CA</v>
      </c>
      <c r="I363" s="129">
        <v>1</v>
      </c>
      <c r="J363" s="11" t="s">
        <v>73</v>
      </c>
      <c r="K363" s="11" t="s">
        <v>74</v>
      </c>
      <c r="L363" s="11" t="s">
        <v>73</v>
      </c>
      <c r="M363" s="11" t="s">
        <v>74</v>
      </c>
      <c r="N363" s="11" t="s">
        <v>504</v>
      </c>
      <c r="O363" s="11" t="s">
        <v>74</v>
      </c>
      <c r="P363" s="11" t="s">
        <v>74</v>
      </c>
      <c r="Q363" s="2"/>
      <c r="R363" s="30"/>
      <c r="S363" s="11" t="s">
        <v>76</v>
      </c>
      <c r="T363" s="30"/>
      <c r="U363" s="30"/>
      <c r="V363" s="30" t="s">
        <v>944</v>
      </c>
      <c r="W363" s="11" t="s">
        <v>77</v>
      </c>
      <c r="X363" s="216" t="s">
        <v>505</v>
      </c>
      <c r="Y363" s="156">
        <v>43912</v>
      </c>
      <c r="Z363" s="159" t="s">
        <v>188</v>
      </c>
    </row>
    <row r="364" spans="1:26" s="11" customFormat="1" ht="32" x14ac:dyDescent="0.2">
      <c r="A364" s="141">
        <f t="shared" si="18"/>
        <v>363</v>
      </c>
      <c r="B364" s="37">
        <v>43911</v>
      </c>
      <c r="C364" s="13" t="str">
        <f t="shared" si="19"/>
        <v>USBP</v>
      </c>
      <c r="D364" s="35" t="s">
        <v>25</v>
      </c>
      <c r="E364" s="35" t="s">
        <v>496</v>
      </c>
      <c r="F364" s="35"/>
      <c r="G364" s="2" t="s">
        <v>86</v>
      </c>
      <c r="H364" s="163" t="str">
        <f t="shared" si="17"/>
        <v>Midland, TX</v>
      </c>
      <c r="I364" s="252">
        <v>1</v>
      </c>
      <c r="J364" s="35" t="s">
        <v>73</v>
      </c>
      <c r="K364" s="35" t="s">
        <v>74</v>
      </c>
      <c r="L364" s="35" t="s">
        <v>73</v>
      </c>
      <c r="M364" s="35" t="s">
        <v>74</v>
      </c>
      <c r="N364" s="11" t="s">
        <v>240</v>
      </c>
      <c r="O364" s="11" t="s">
        <v>73</v>
      </c>
      <c r="P364" s="11" t="s">
        <v>74</v>
      </c>
      <c r="Q364" s="2"/>
      <c r="R364" s="30"/>
      <c r="S364" s="11" t="s">
        <v>76</v>
      </c>
      <c r="T364" s="30"/>
      <c r="U364" s="30"/>
      <c r="V364" s="30" t="s">
        <v>944</v>
      </c>
      <c r="W364" s="11" t="s">
        <v>77</v>
      </c>
      <c r="X364" s="216" t="s">
        <v>506</v>
      </c>
      <c r="Y364" s="55">
        <v>43911</v>
      </c>
      <c r="Z364" s="163" t="s">
        <v>188</v>
      </c>
    </row>
    <row r="365" spans="1:26" s="11" customFormat="1" ht="64" x14ac:dyDescent="0.2">
      <c r="A365" s="141">
        <f t="shared" si="18"/>
        <v>364</v>
      </c>
      <c r="B365" s="13">
        <v>43920</v>
      </c>
      <c r="C365" s="13" t="str">
        <f t="shared" si="19"/>
        <v>USBP</v>
      </c>
      <c r="D365" s="11" t="s">
        <v>20</v>
      </c>
      <c r="E365" s="11" t="s">
        <v>20</v>
      </c>
      <c r="F365" s="11" t="s">
        <v>507</v>
      </c>
      <c r="G365" s="2" t="s">
        <v>72</v>
      </c>
      <c r="H365" s="163" t="str">
        <f t="shared" si="17"/>
        <v>Edinburg, TX</v>
      </c>
      <c r="I365" s="129">
        <v>1</v>
      </c>
      <c r="J365" s="11" t="s">
        <v>73</v>
      </c>
      <c r="K365" s="11" t="s">
        <v>74</v>
      </c>
      <c r="L365" s="11" t="s">
        <v>73</v>
      </c>
      <c r="M365" s="11" t="s">
        <v>74</v>
      </c>
      <c r="N365" s="11" t="s">
        <v>508</v>
      </c>
      <c r="O365" s="11" t="s">
        <v>74</v>
      </c>
      <c r="P365" s="11" t="s">
        <v>74</v>
      </c>
      <c r="Q365" s="2"/>
      <c r="R365" s="30"/>
      <c r="S365" s="11" t="s">
        <v>76</v>
      </c>
      <c r="T365" s="30"/>
      <c r="U365" s="30"/>
      <c r="V365" s="30" t="s">
        <v>944</v>
      </c>
      <c r="W365" s="11" t="s">
        <v>77</v>
      </c>
      <c r="X365" s="219" t="s">
        <v>509</v>
      </c>
      <c r="Y365" s="137"/>
      <c r="Z365" s="138"/>
    </row>
    <row r="366" spans="1:26" s="11" customFormat="1" ht="16" x14ac:dyDescent="0.2">
      <c r="A366" s="141">
        <f t="shared" si="18"/>
        <v>365</v>
      </c>
      <c r="B366" s="13">
        <v>43908</v>
      </c>
      <c r="C366" s="13" t="str">
        <f t="shared" si="19"/>
        <v>USBP</v>
      </c>
      <c r="D366" s="11" t="s">
        <v>28</v>
      </c>
      <c r="E366" s="35" t="s">
        <v>422</v>
      </c>
      <c r="F366" s="35"/>
      <c r="G366" s="2" t="s">
        <v>86</v>
      </c>
      <c r="H366" s="163" t="str">
        <f t="shared" si="17"/>
        <v>Deming, NM</v>
      </c>
      <c r="I366" s="129">
        <v>1</v>
      </c>
      <c r="J366" s="11" t="s">
        <v>73</v>
      </c>
      <c r="K366" s="11" t="s">
        <v>74</v>
      </c>
      <c r="L366" s="11" t="s">
        <v>73</v>
      </c>
      <c r="M366" s="11" t="s">
        <v>74</v>
      </c>
      <c r="N366" s="11" t="s">
        <v>210</v>
      </c>
      <c r="O366" s="11" t="s">
        <v>73</v>
      </c>
      <c r="P366" s="11" t="s">
        <v>74</v>
      </c>
      <c r="Q366" s="2"/>
      <c r="R366" s="30"/>
      <c r="S366" s="11" t="s">
        <v>76</v>
      </c>
      <c r="T366" s="30"/>
      <c r="U366" s="30"/>
      <c r="V366" s="30" t="s">
        <v>944</v>
      </c>
      <c r="W366" s="11" t="s">
        <v>77</v>
      </c>
      <c r="X366" s="216" t="s">
        <v>510</v>
      </c>
      <c r="Y366" s="13">
        <v>43908</v>
      </c>
      <c r="Z366" s="159" t="s">
        <v>511</v>
      </c>
    </row>
    <row r="367" spans="1:26" s="11" customFormat="1" ht="16" x14ac:dyDescent="0.2">
      <c r="A367" s="141">
        <f t="shared" si="18"/>
        <v>366</v>
      </c>
      <c r="B367" s="13">
        <v>43908</v>
      </c>
      <c r="C367" s="13" t="str">
        <f t="shared" si="19"/>
        <v>USBP</v>
      </c>
      <c r="D367" s="11" t="s">
        <v>28</v>
      </c>
      <c r="E367" s="35" t="s">
        <v>422</v>
      </c>
      <c r="F367" s="35"/>
      <c r="G367" s="2" t="s">
        <v>86</v>
      </c>
      <c r="H367" s="163" t="str">
        <f t="shared" si="17"/>
        <v>Deming, NM</v>
      </c>
      <c r="I367" s="129">
        <v>1</v>
      </c>
      <c r="J367" s="11" t="s">
        <v>73</v>
      </c>
      <c r="K367" s="11" t="s">
        <v>74</v>
      </c>
      <c r="L367" s="11" t="s">
        <v>73</v>
      </c>
      <c r="M367" s="11" t="s">
        <v>74</v>
      </c>
      <c r="N367" s="11" t="s">
        <v>210</v>
      </c>
      <c r="O367" s="11" t="s">
        <v>73</v>
      </c>
      <c r="P367" s="11" t="s">
        <v>74</v>
      </c>
      <c r="Q367" s="2"/>
      <c r="R367" s="30"/>
      <c r="S367" s="11" t="s">
        <v>76</v>
      </c>
      <c r="T367" s="30"/>
      <c r="U367" s="30"/>
      <c r="V367" s="30" t="s">
        <v>944</v>
      </c>
      <c r="W367" s="11" t="s">
        <v>77</v>
      </c>
      <c r="X367" s="216" t="s">
        <v>512</v>
      </c>
      <c r="Y367" s="13">
        <v>43908</v>
      </c>
      <c r="Z367" s="12" t="s">
        <v>188</v>
      </c>
    </row>
    <row r="368" spans="1:26" s="11" customFormat="1" ht="32" x14ac:dyDescent="0.2">
      <c r="A368" s="141">
        <f t="shared" si="18"/>
        <v>367</v>
      </c>
      <c r="B368" s="13">
        <v>43910</v>
      </c>
      <c r="C368" s="13" t="str">
        <f t="shared" si="19"/>
        <v>USBP</v>
      </c>
      <c r="D368" s="11" t="s">
        <v>28</v>
      </c>
      <c r="E368" s="35" t="s">
        <v>28</v>
      </c>
      <c r="F368" s="35" t="s">
        <v>88</v>
      </c>
      <c r="G368" s="2" t="s">
        <v>86</v>
      </c>
      <c r="H368" s="163" t="str">
        <f t="shared" si="17"/>
        <v>El Paso, TX</v>
      </c>
      <c r="I368" s="129">
        <v>1</v>
      </c>
      <c r="J368" s="11" t="s">
        <v>73</v>
      </c>
      <c r="K368" s="11" t="s">
        <v>74</v>
      </c>
      <c r="L368" s="11" t="s">
        <v>73</v>
      </c>
      <c r="M368" s="11" t="s">
        <v>74</v>
      </c>
      <c r="N368" s="11" t="s">
        <v>243</v>
      </c>
      <c r="O368" s="11" t="s">
        <v>73</v>
      </c>
      <c r="P368" s="11" t="s">
        <v>74</v>
      </c>
      <c r="Q368" s="2"/>
      <c r="R368" s="30"/>
      <c r="S368" s="11" t="s">
        <v>76</v>
      </c>
      <c r="T368" s="30"/>
      <c r="U368" s="30"/>
      <c r="V368" s="30" t="s">
        <v>944</v>
      </c>
      <c r="W368" s="11" t="s">
        <v>77</v>
      </c>
      <c r="X368" s="216" t="s">
        <v>513</v>
      </c>
      <c r="Y368" s="137">
        <v>43899</v>
      </c>
      <c r="Z368" s="158" t="s">
        <v>514</v>
      </c>
    </row>
    <row r="369" spans="1:26" s="11" customFormat="1" ht="32" x14ac:dyDescent="0.2">
      <c r="A369" s="141">
        <f t="shared" si="18"/>
        <v>368</v>
      </c>
      <c r="B369" s="13">
        <v>43923</v>
      </c>
      <c r="C369" s="13" t="str">
        <f t="shared" si="19"/>
        <v>USBP</v>
      </c>
      <c r="D369" s="11" t="s">
        <v>28</v>
      </c>
      <c r="E369" s="35" t="s">
        <v>102</v>
      </c>
      <c r="F369" s="35"/>
      <c r="G369" s="2" t="s">
        <v>86</v>
      </c>
      <c r="H369" s="163" t="str">
        <f t="shared" si="17"/>
        <v>El Paso, TX</v>
      </c>
      <c r="I369" s="129">
        <v>1</v>
      </c>
      <c r="J369" s="11" t="s">
        <v>73</v>
      </c>
      <c r="K369" s="11" t="s">
        <v>74</v>
      </c>
      <c r="L369" s="11" t="s">
        <v>73</v>
      </c>
      <c r="M369" s="11" t="s">
        <v>74</v>
      </c>
      <c r="O369" s="11" t="s">
        <v>73</v>
      </c>
      <c r="P369" s="11" t="s">
        <v>73</v>
      </c>
      <c r="Q369" s="2" t="s">
        <v>75</v>
      </c>
      <c r="R369" s="30"/>
      <c r="S369" s="11" t="s">
        <v>76</v>
      </c>
      <c r="T369" s="30"/>
      <c r="U369" s="30"/>
      <c r="V369" s="30" t="s">
        <v>944</v>
      </c>
      <c r="W369" s="11" t="s">
        <v>77</v>
      </c>
      <c r="X369" s="216" t="s">
        <v>515</v>
      </c>
      <c r="Y369" s="137"/>
      <c r="Z369" s="158"/>
    </row>
    <row r="370" spans="1:26" s="11" customFormat="1" ht="16" x14ac:dyDescent="0.2">
      <c r="A370" s="141">
        <f t="shared" si="18"/>
        <v>369</v>
      </c>
      <c r="B370" s="13">
        <v>43920</v>
      </c>
      <c r="C370" s="13" t="str">
        <f t="shared" si="19"/>
        <v>USBP</v>
      </c>
      <c r="D370" s="11" t="s">
        <v>34</v>
      </c>
      <c r="E370" s="35" t="s">
        <v>206</v>
      </c>
      <c r="F370" s="35"/>
      <c r="G370" s="2" t="s">
        <v>89</v>
      </c>
      <c r="H370" s="163" t="str">
        <f t="shared" si="17"/>
        <v>El Centro, CA</v>
      </c>
      <c r="I370" s="129">
        <v>1</v>
      </c>
      <c r="J370" s="11" t="s">
        <v>73</v>
      </c>
      <c r="K370" s="11" t="s">
        <v>74</v>
      </c>
      <c r="L370" s="11" t="s">
        <v>73</v>
      </c>
      <c r="M370" s="11" t="s">
        <v>74</v>
      </c>
      <c r="N370" s="11" t="s">
        <v>368</v>
      </c>
      <c r="O370" s="11" t="s">
        <v>73</v>
      </c>
      <c r="P370" s="11" t="s">
        <v>73</v>
      </c>
      <c r="Q370" s="231" t="s">
        <v>75</v>
      </c>
      <c r="R370" s="30"/>
      <c r="S370" s="11" t="s">
        <v>76</v>
      </c>
      <c r="T370" s="30"/>
      <c r="U370" s="30"/>
      <c r="V370" s="30" t="s">
        <v>944</v>
      </c>
      <c r="W370" s="11" t="s">
        <v>77</v>
      </c>
      <c r="X370" s="216" t="s">
        <v>516</v>
      </c>
      <c r="Y370" s="138"/>
      <c r="Z370" s="138"/>
    </row>
    <row r="371" spans="1:26" s="43" customFormat="1" ht="16" x14ac:dyDescent="0.2">
      <c r="A371" s="141">
        <f t="shared" si="18"/>
        <v>370</v>
      </c>
      <c r="B371" s="137">
        <f>'USBP MASTER'!B433</f>
        <v>43915</v>
      </c>
      <c r="C371" s="13" t="str">
        <f t="shared" si="19"/>
        <v>USBP</v>
      </c>
      <c r="D371" s="45" t="s">
        <v>17</v>
      </c>
      <c r="E371" s="138" t="s">
        <v>517</v>
      </c>
      <c r="F371" s="138"/>
      <c r="G371" s="44" t="s">
        <v>72</v>
      </c>
      <c r="H371" s="163" t="str">
        <f t="shared" si="17"/>
        <v>Laredo, TX</v>
      </c>
      <c r="I371" s="249">
        <v>1</v>
      </c>
      <c r="J371" s="45" t="s">
        <v>74</v>
      </c>
      <c r="K371" s="45" t="s">
        <v>74</v>
      </c>
      <c r="L371" s="45" t="s">
        <v>73</v>
      </c>
      <c r="M371" s="45" t="s">
        <v>74</v>
      </c>
      <c r="O371" s="11" t="s">
        <v>74</v>
      </c>
      <c r="P371" s="45" t="s">
        <v>74</v>
      </c>
      <c r="Q371" s="44"/>
      <c r="R371" s="30"/>
      <c r="S371" s="11" t="s">
        <v>76</v>
      </c>
      <c r="T371" s="30"/>
      <c r="U371" s="30"/>
      <c r="V371" s="30" t="s">
        <v>944</v>
      </c>
      <c r="W371" s="43" t="s">
        <v>77</v>
      </c>
      <c r="X371" s="216" t="s">
        <v>518</v>
      </c>
      <c r="Y371" s="47"/>
      <c r="Z371" s="48"/>
    </row>
    <row r="372" spans="1:26" s="11" customFormat="1" ht="32" x14ac:dyDescent="0.2">
      <c r="A372" s="141">
        <f t="shared" si="18"/>
        <v>371</v>
      </c>
      <c r="B372" s="37">
        <v>43914</v>
      </c>
      <c r="C372" s="13" t="str">
        <f t="shared" si="19"/>
        <v>USBP</v>
      </c>
      <c r="D372" s="35" t="s">
        <v>19</v>
      </c>
      <c r="E372" s="35" t="s">
        <v>519</v>
      </c>
      <c r="F372" s="35"/>
      <c r="G372" s="2" t="s">
        <v>72</v>
      </c>
      <c r="H372" s="163" t="str">
        <f t="shared" si="17"/>
        <v>Mobile, AL</v>
      </c>
      <c r="I372" s="252">
        <v>1</v>
      </c>
      <c r="J372" s="35" t="s">
        <v>73</v>
      </c>
      <c r="K372" s="35" t="s">
        <v>74</v>
      </c>
      <c r="L372" s="35" t="s">
        <v>73</v>
      </c>
      <c r="M372" s="35" t="s">
        <v>74</v>
      </c>
      <c r="N372" s="11" t="s">
        <v>216</v>
      </c>
      <c r="O372" s="11" t="s">
        <v>74</v>
      </c>
      <c r="P372" s="11" t="s">
        <v>74</v>
      </c>
      <c r="Q372" s="2"/>
      <c r="R372" s="30"/>
      <c r="S372" s="11" t="s">
        <v>76</v>
      </c>
      <c r="T372" s="30"/>
      <c r="U372" s="30"/>
      <c r="V372" s="30" t="s">
        <v>944</v>
      </c>
      <c r="W372" s="11" t="s">
        <v>77</v>
      </c>
      <c r="X372" s="219" t="s">
        <v>520</v>
      </c>
      <c r="Y372" s="158" t="s">
        <v>521</v>
      </c>
      <c r="Z372" s="138" t="s">
        <v>188</v>
      </c>
    </row>
    <row r="373" spans="1:26" s="43" customFormat="1" ht="16" x14ac:dyDescent="0.2">
      <c r="A373" s="141">
        <f t="shared" si="18"/>
        <v>372</v>
      </c>
      <c r="B373" s="47">
        <f>'USBP MASTER'!B362</f>
        <v>43913</v>
      </c>
      <c r="C373" s="13" t="str">
        <f t="shared" si="19"/>
        <v>USBP</v>
      </c>
      <c r="D373" s="43" t="s">
        <v>35</v>
      </c>
      <c r="E373" s="43" t="s">
        <v>501</v>
      </c>
      <c r="G373" s="44" t="s">
        <v>89</v>
      </c>
      <c r="H373" s="163" t="str">
        <f t="shared" si="17"/>
        <v>Nogales, AZ</v>
      </c>
      <c r="I373" s="248">
        <v>1</v>
      </c>
      <c r="J373" s="43" t="s">
        <v>73</v>
      </c>
      <c r="K373" s="43" t="s">
        <v>74</v>
      </c>
      <c r="L373" s="43" t="s">
        <v>73</v>
      </c>
      <c r="M373" s="43" t="s">
        <v>74</v>
      </c>
      <c r="N373" s="11" t="s">
        <v>522</v>
      </c>
      <c r="O373" s="11" t="s">
        <v>74</v>
      </c>
      <c r="P373" s="43" t="s">
        <v>74</v>
      </c>
      <c r="Q373" s="44"/>
      <c r="R373" s="30"/>
      <c r="S373" s="11" t="s">
        <v>76</v>
      </c>
      <c r="T373" s="30"/>
      <c r="U373" s="30"/>
      <c r="V373" s="30" t="s">
        <v>944</v>
      </c>
      <c r="W373" s="53" t="s">
        <v>77</v>
      </c>
      <c r="X373" s="215" t="s">
        <v>523</v>
      </c>
      <c r="Y373" s="170"/>
      <c r="Z373" s="138"/>
    </row>
    <row r="374" spans="1:26" s="43" customFormat="1" ht="16" x14ac:dyDescent="0.2">
      <c r="A374" s="141">
        <f t="shared" si="18"/>
        <v>373</v>
      </c>
      <c r="B374" s="47">
        <f t="shared" ref="B374:B380" si="20">B373</f>
        <v>43913</v>
      </c>
      <c r="C374" s="13" t="str">
        <f t="shared" si="19"/>
        <v>USBP</v>
      </c>
      <c r="D374" s="43" t="s">
        <v>35</v>
      </c>
      <c r="E374" s="43" t="s">
        <v>501</v>
      </c>
      <c r="G374" s="44" t="s">
        <v>89</v>
      </c>
      <c r="H374" s="163" t="str">
        <f t="shared" si="17"/>
        <v>Nogales, AZ</v>
      </c>
      <c r="I374" s="248">
        <v>1</v>
      </c>
      <c r="J374" s="43" t="s">
        <v>73</v>
      </c>
      <c r="K374" s="43" t="s">
        <v>74</v>
      </c>
      <c r="L374" s="43" t="s">
        <v>73</v>
      </c>
      <c r="M374" s="43" t="s">
        <v>74</v>
      </c>
      <c r="N374" s="11" t="s">
        <v>524</v>
      </c>
      <c r="O374" s="11" t="s">
        <v>74</v>
      </c>
      <c r="P374" s="43" t="s">
        <v>74</v>
      </c>
      <c r="Q374" s="44"/>
      <c r="R374" s="30"/>
      <c r="S374" s="11" t="s">
        <v>76</v>
      </c>
      <c r="T374" s="30"/>
      <c r="U374" s="30"/>
      <c r="V374" s="30" t="s">
        <v>944</v>
      </c>
      <c r="W374" s="53" t="s">
        <v>77</v>
      </c>
      <c r="X374" s="215" t="s">
        <v>523</v>
      </c>
      <c r="Y374" s="170"/>
      <c r="Z374" s="138"/>
    </row>
    <row r="375" spans="1:26" s="43" customFormat="1" ht="16" x14ac:dyDescent="0.2">
      <c r="A375" s="141">
        <f t="shared" si="18"/>
        <v>374</v>
      </c>
      <c r="B375" s="47">
        <f t="shared" si="20"/>
        <v>43913</v>
      </c>
      <c r="C375" s="13" t="str">
        <f t="shared" si="19"/>
        <v>USBP</v>
      </c>
      <c r="D375" s="43" t="s">
        <v>35</v>
      </c>
      <c r="E375" s="43" t="s">
        <v>501</v>
      </c>
      <c r="G375" s="44" t="s">
        <v>89</v>
      </c>
      <c r="H375" s="163" t="str">
        <f t="shared" si="17"/>
        <v>Nogales, AZ</v>
      </c>
      <c r="I375" s="248">
        <v>1</v>
      </c>
      <c r="J375" s="43" t="s">
        <v>73</v>
      </c>
      <c r="K375" s="43" t="s">
        <v>74</v>
      </c>
      <c r="L375" s="43" t="s">
        <v>73</v>
      </c>
      <c r="M375" s="43" t="s">
        <v>74</v>
      </c>
      <c r="N375" s="11" t="s">
        <v>525</v>
      </c>
      <c r="O375" s="11" t="s">
        <v>74</v>
      </c>
      <c r="P375" s="43" t="s">
        <v>74</v>
      </c>
      <c r="Q375" s="44"/>
      <c r="R375" s="30"/>
      <c r="S375" s="11" t="s">
        <v>76</v>
      </c>
      <c r="T375" s="30"/>
      <c r="U375" s="30"/>
      <c r="V375" s="30" t="s">
        <v>944</v>
      </c>
      <c r="W375" s="53" t="s">
        <v>77</v>
      </c>
      <c r="X375" s="215" t="s">
        <v>523</v>
      </c>
      <c r="Y375" s="170"/>
      <c r="Z375" s="138"/>
    </row>
    <row r="376" spans="1:26" s="43" customFormat="1" ht="16" x14ac:dyDescent="0.2">
      <c r="A376" s="141">
        <f t="shared" si="18"/>
        <v>375</v>
      </c>
      <c r="B376" s="47">
        <f t="shared" si="20"/>
        <v>43913</v>
      </c>
      <c r="C376" s="13" t="str">
        <f t="shared" si="19"/>
        <v>USBP</v>
      </c>
      <c r="D376" s="43" t="s">
        <v>35</v>
      </c>
      <c r="E376" s="43" t="s">
        <v>501</v>
      </c>
      <c r="G376" s="44" t="s">
        <v>89</v>
      </c>
      <c r="H376" s="163" t="str">
        <f t="shared" si="17"/>
        <v>Nogales, AZ</v>
      </c>
      <c r="I376" s="248">
        <v>1</v>
      </c>
      <c r="J376" s="43" t="s">
        <v>73</v>
      </c>
      <c r="K376" s="43" t="s">
        <v>74</v>
      </c>
      <c r="L376" s="43" t="s">
        <v>73</v>
      </c>
      <c r="M376" s="43" t="s">
        <v>74</v>
      </c>
      <c r="N376" s="11" t="s">
        <v>526</v>
      </c>
      <c r="O376" s="11" t="s">
        <v>74</v>
      </c>
      <c r="P376" s="43" t="s">
        <v>74</v>
      </c>
      <c r="Q376" s="44"/>
      <c r="R376" s="30"/>
      <c r="S376" s="11" t="s">
        <v>76</v>
      </c>
      <c r="T376" s="30"/>
      <c r="U376" s="30"/>
      <c r="V376" s="30" t="s">
        <v>944</v>
      </c>
      <c r="W376" s="53" t="s">
        <v>77</v>
      </c>
      <c r="X376" s="215" t="s">
        <v>523</v>
      </c>
      <c r="Y376" s="170"/>
      <c r="Z376" s="138"/>
    </row>
    <row r="377" spans="1:26" s="43" customFormat="1" ht="16" x14ac:dyDescent="0.2">
      <c r="A377" s="141">
        <f t="shared" si="18"/>
        <v>376</v>
      </c>
      <c r="B377" s="47">
        <f t="shared" si="20"/>
        <v>43913</v>
      </c>
      <c r="C377" s="13" t="str">
        <f t="shared" si="19"/>
        <v>USBP</v>
      </c>
      <c r="D377" s="43" t="s">
        <v>35</v>
      </c>
      <c r="E377" s="43" t="s">
        <v>501</v>
      </c>
      <c r="G377" s="44" t="s">
        <v>89</v>
      </c>
      <c r="H377" s="163" t="str">
        <f t="shared" si="17"/>
        <v>Nogales, AZ</v>
      </c>
      <c r="I377" s="248">
        <v>1</v>
      </c>
      <c r="J377" s="43" t="s">
        <v>73</v>
      </c>
      <c r="K377" s="43" t="s">
        <v>74</v>
      </c>
      <c r="L377" s="43" t="s">
        <v>73</v>
      </c>
      <c r="M377" s="43" t="s">
        <v>74</v>
      </c>
      <c r="N377" s="11" t="s">
        <v>527</v>
      </c>
      <c r="O377" s="11" t="s">
        <v>74</v>
      </c>
      <c r="P377" s="43" t="s">
        <v>74</v>
      </c>
      <c r="Q377" s="44"/>
      <c r="R377" s="30"/>
      <c r="S377" s="11" t="s">
        <v>76</v>
      </c>
      <c r="T377" s="30"/>
      <c r="U377" s="30"/>
      <c r="V377" s="30" t="s">
        <v>944</v>
      </c>
      <c r="W377" s="53" t="s">
        <v>77</v>
      </c>
      <c r="X377" s="215" t="s">
        <v>523</v>
      </c>
      <c r="Y377" s="170"/>
      <c r="Z377" s="138"/>
    </row>
    <row r="378" spans="1:26" s="43" customFormat="1" ht="16" x14ac:dyDescent="0.2">
      <c r="A378" s="141">
        <f t="shared" si="18"/>
        <v>377</v>
      </c>
      <c r="B378" s="47">
        <f t="shared" si="20"/>
        <v>43913</v>
      </c>
      <c r="C378" s="13" t="str">
        <f t="shared" si="19"/>
        <v>USBP</v>
      </c>
      <c r="D378" s="43" t="s">
        <v>35</v>
      </c>
      <c r="E378" s="43" t="s">
        <v>501</v>
      </c>
      <c r="G378" s="44" t="s">
        <v>89</v>
      </c>
      <c r="H378" s="163" t="str">
        <f t="shared" si="17"/>
        <v>Nogales, AZ</v>
      </c>
      <c r="I378" s="248">
        <v>1</v>
      </c>
      <c r="J378" s="43" t="s">
        <v>73</v>
      </c>
      <c r="K378" s="43" t="s">
        <v>74</v>
      </c>
      <c r="L378" s="43" t="s">
        <v>73</v>
      </c>
      <c r="M378" s="43" t="s">
        <v>74</v>
      </c>
      <c r="N378" s="11" t="s">
        <v>528</v>
      </c>
      <c r="O378" s="11" t="s">
        <v>74</v>
      </c>
      <c r="P378" s="43" t="s">
        <v>74</v>
      </c>
      <c r="Q378" s="44"/>
      <c r="R378" s="30"/>
      <c r="S378" s="11" t="s">
        <v>76</v>
      </c>
      <c r="T378" s="30"/>
      <c r="U378" s="30"/>
      <c r="V378" s="30" t="s">
        <v>944</v>
      </c>
      <c r="W378" s="53" t="s">
        <v>77</v>
      </c>
      <c r="X378" s="215" t="s">
        <v>523</v>
      </c>
      <c r="Y378" s="170"/>
      <c r="Z378" s="138"/>
    </row>
    <row r="379" spans="1:26" s="43" customFormat="1" ht="16" x14ac:dyDescent="0.2">
      <c r="A379" s="141">
        <f t="shared" si="18"/>
        <v>378</v>
      </c>
      <c r="B379" s="47">
        <f t="shared" si="20"/>
        <v>43913</v>
      </c>
      <c r="C379" s="13" t="str">
        <f t="shared" si="19"/>
        <v>USBP</v>
      </c>
      <c r="D379" s="43" t="s">
        <v>35</v>
      </c>
      <c r="E379" s="43" t="s">
        <v>501</v>
      </c>
      <c r="G379" s="44" t="s">
        <v>89</v>
      </c>
      <c r="H379" s="163" t="str">
        <f t="shared" si="17"/>
        <v>Nogales, AZ</v>
      </c>
      <c r="I379" s="248">
        <v>1</v>
      </c>
      <c r="J379" s="43" t="s">
        <v>73</v>
      </c>
      <c r="K379" s="43" t="s">
        <v>74</v>
      </c>
      <c r="L379" s="43" t="s">
        <v>73</v>
      </c>
      <c r="M379" s="43" t="s">
        <v>74</v>
      </c>
      <c r="N379" s="11" t="s">
        <v>529</v>
      </c>
      <c r="O379" s="11" t="s">
        <v>74</v>
      </c>
      <c r="P379" s="43" t="s">
        <v>74</v>
      </c>
      <c r="Q379" s="44"/>
      <c r="R379" s="30"/>
      <c r="S379" s="11" t="s">
        <v>76</v>
      </c>
      <c r="T379" s="30"/>
      <c r="U379" s="30"/>
      <c r="V379" s="30" t="s">
        <v>944</v>
      </c>
      <c r="W379" s="53" t="s">
        <v>77</v>
      </c>
      <c r="X379" s="215" t="s">
        <v>523</v>
      </c>
      <c r="Y379" s="170"/>
      <c r="Z379" s="138"/>
    </row>
    <row r="380" spans="1:26" s="43" customFormat="1" ht="16" x14ac:dyDescent="0.2">
      <c r="A380" s="141">
        <f t="shared" si="18"/>
        <v>379</v>
      </c>
      <c r="B380" s="47">
        <f t="shared" si="20"/>
        <v>43913</v>
      </c>
      <c r="C380" s="13" t="str">
        <f t="shared" si="19"/>
        <v>USBP</v>
      </c>
      <c r="D380" s="43" t="s">
        <v>35</v>
      </c>
      <c r="E380" s="43" t="s">
        <v>501</v>
      </c>
      <c r="G380" s="44" t="s">
        <v>89</v>
      </c>
      <c r="H380" s="163" t="str">
        <f t="shared" si="17"/>
        <v>Nogales, AZ</v>
      </c>
      <c r="I380" s="248">
        <v>1</v>
      </c>
      <c r="J380" s="43" t="s">
        <v>73</v>
      </c>
      <c r="K380" s="43" t="s">
        <v>74</v>
      </c>
      <c r="L380" s="43" t="s">
        <v>73</v>
      </c>
      <c r="M380" s="43" t="s">
        <v>74</v>
      </c>
      <c r="N380" s="11" t="s">
        <v>530</v>
      </c>
      <c r="O380" s="11" t="s">
        <v>74</v>
      </c>
      <c r="P380" s="43" t="s">
        <v>74</v>
      </c>
      <c r="Q380" s="44"/>
      <c r="R380" s="30"/>
      <c r="S380" s="11" t="s">
        <v>76</v>
      </c>
      <c r="T380" s="30"/>
      <c r="U380" s="30"/>
      <c r="V380" s="30" t="s">
        <v>944</v>
      </c>
      <c r="W380" s="53" t="s">
        <v>77</v>
      </c>
      <c r="X380" s="215" t="s">
        <v>523</v>
      </c>
      <c r="Y380" s="170"/>
      <c r="Z380" s="138"/>
    </row>
    <row r="381" spans="1:26" s="43" customFormat="1" ht="17.25" customHeight="1" x14ac:dyDescent="0.2">
      <c r="A381" s="141">
        <f t="shared" si="18"/>
        <v>380</v>
      </c>
      <c r="B381" s="47">
        <v>43922</v>
      </c>
      <c r="C381" s="13" t="str">
        <f t="shared" si="19"/>
        <v>USBP</v>
      </c>
      <c r="D381" s="43" t="s">
        <v>35</v>
      </c>
      <c r="E381" s="43" t="s">
        <v>179</v>
      </c>
      <c r="G381" s="44" t="s">
        <v>89</v>
      </c>
      <c r="H381" s="163" t="str">
        <f t="shared" si="17"/>
        <v>Tucson, AZ</v>
      </c>
      <c r="I381" s="248">
        <v>1</v>
      </c>
      <c r="J381" s="43" t="s">
        <v>73</v>
      </c>
      <c r="K381" s="43" t="s">
        <v>74</v>
      </c>
      <c r="L381" s="43" t="s">
        <v>73</v>
      </c>
      <c r="M381" s="43" t="s">
        <v>74</v>
      </c>
      <c r="N381" s="11" t="s">
        <v>471</v>
      </c>
      <c r="O381" s="11" t="s">
        <v>74</v>
      </c>
      <c r="P381" s="43" t="s">
        <v>74</v>
      </c>
      <c r="Q381" s="44"/>
      <c r="R381" s="30"/>
      <c r="S381" s="11" t="s">
        <v>76</v>
      </c>
      <c r="T381" s="30"/>
      <c r="U381" s="30"/>
      <c r="V381" s="30" t="s">
        <v>944</v>
      </c>
      <c r="W381" s="53" t="s">
        <v>77</v>
      </c>
      <c r="X381" s="219" t="s">
        <v>531</v>
      </c>
      <c r="Y381" s="170"/>
      <c r="Z381" s="138"/>
    </row>
    <row r="382" spans="1:26" s="11" customFormat="1" ht="32" x14ac:dyDescent="0.2">
      <c r="A382" s="141">
        <f t="shared" si="18"/>
        <v>381</v>
      </c>
      <c r="B382" s="13">
        <v>43918</v>
      </c>
      <c r="C382" s="13" t="str">
        <f t="shared" si="19"/>
        <v>USBP</v>
      </c>
      <c r="D382" s="11" t="s">
        <v>20</v>
      </c>
      <c r="E382" s="11" t="s">
        <v>20</v>
      </c>
      <c r="F382" s="11" t="s">
        <v>532</v>
      </c>
      <c r="G382" s="2" t="s">
        <v>72</v>
      </c>
      <c r="H382" s="163" t="str">
        <f t="shared" si="17"/>
        <v>Edinburg, TX</v>
      </c>
      <c r="I382" s="129">
        <v>1</v>
      </c>
      <c r="J382" s="11" t="s">
        <v>73</v>
      </c>
      <c r="K382" s="11" t="s">
        <v>74</v>
      </c>
      <c r="L382" s="11" t="s">
        <v>73</v>
      </c>
      <c r="M382" s="11" t="s">
        <v>74</v>
      </c>
      <c r="N382" s="11" t="s">
        <v>533</v>
      </c>
      <c r="O382" s="11" t="s">
        <v>74</v>
      </c>
      <c r="P382" s="11" t="s">
        <v>74</v>
      </c>
      <c r="Q382" s="2"/>
      <c r="R382" s="30"/>
      <c r="S382" s="11" t="s">
        <v>76</v>
      </c>
      <c r="T382" s="30"/>
      <c r="U382" s="30"/>
      <c r="V382" s="30" t="s">
        <v>944</v>
      </c>
      <c r="W382" s="11" t="s">
        <v>534</v>
      </c>
      <c r="X382" s="219" t="s">
        <v>535</v>
      </c>
      <c r="Y382" s="137"/>
      <c r="Z382" s="138"/>
    </row>
    <row r="383" spans="1:26" s="11" customFormat="1" ht="93" customHeight="1" x14ac:dyDescent="0.2">
      <c r="A383" s="141">
        <f t="shared" si="18"/>
        <v>382</v>
      </c>
      <c r="B383" s="13">
        <v>43924</v>
      </c>
      <c r="C383" s="13" t="str">
        <f t="shared" si="19"/>
        <v>USBP</v>
      </c>
      <c r="D383" s="11" t="s">
        <v>20</v>
      </c>
      <c r="E383" s="11" t="s">
        <v>466</v>
      </c>
      <c r="G383" s="2" t="s">
        <v>72</v>
      </c>
      <c r="H383" s="163" t="str">
        <f t="shared" si="17"/>
        <v>Brownsville, TX</v>
      </c>
      <c r="I383" s="129">
        <v>1</v>
      </c>
      <c r="J383" s="11" t="s">
        <v>73</v>
      </c>
      <c r="K383" s="11" t="s">
        <v>74</v>
      </c>
      <c r="L383" s="11" t="s">
        <v>73</v>
      </c>
      <c r="M383" s="11" t="s">
        <v>74</v>
      </c>
      <c r="O383" s="11" t="s">
        <v>74</v>
      </c>
      <c r="P383" s="11" t="s">
        <v>74</v>
      </c>
      <c r="Q383" s="2"/>
      <c r="R383" s="30"/>
      <c r="S383" s="11" t="s">
        <v>76</v>
      </c>
      <c r="T383" s="30"/>
      <c r="U383" s="30"/>
      <c r="V383" s="30" t="s">
        <v>944</v>
      </c>
      <c r="W383" s="11" t="s">
        <v>77</v>
      </c>
      <c r="X383" s="219" t="s">
        <v>536</v>
      </c>
      <c r="Y383" s="137"/>
      <c r="Z383" s="138"/>
    </row>
    <row r="384" spans="1:26" s="11" customFormat="1" ht="32" x14ac:dyDescent="0.2">
      <c r="A384" s="141">
        <f t="shared" si="18"/>
        <v>383</v>
      </c>
      <c r="B384" s="13">
        <v>43917</v>
      </c>
      <c r="C384" s="13" t="str">
        <f t="shared" si="19"/>
        <v>USBP</v>
      </c>
      <c r="D384" s="11" t="s">
        <v>20</v>
      </c>
      <c r="E384" s="11" t="s">
        <v>229</v>
      </c>
      <c r="G384" s="2" t="s">
        <v>72</v>
      </c>
      <c r="H384" s="163" t="str">
        <f t="shared" si="17"/>
        <v>Kingsville, TX</v>
      </c>
      <c r="I384" s="129">
        <v>1</v>
      </c>
      <c r="J384" s="11" t="s">
        <v>73</v>
      </c>
      <c r="K384" s="11" t="s">
        <v>74</v>
      </c>
      <c r="L384" s="11" t="s">
        <v>73</v>
      </c>
      <c r="M384" s="11" t="s">
        <v>74</v>
      </c>
      <c r="N384" s="11" t="s">
        <v>537</v>
      </c>
      <c r="O384" s="11" t="s">
        <v>74</v>
      </c>
      <c r="P384" s="11" t="s">
        <v>74</v>
      </c>
      <c r="Q384" s="2"/>
      <c r="R384" s="30"/>
      <c r="S384" s="11" t="s">
        <v>76</v>
      </c>
      <c r="T384" s="30"/>
      <c r="U384" s="30"/>
      <c r="V384" s="30" t="s">
        <v>944</v>
      </c>
      <c r="W384" s="11" t="s">
        <v>77</v>
      </c>
      <c r="X384" s="219" t="s">
        <v>538</v>
      </c>
      <c r="Y384" s="137"/>
      <c r="Z384" s="138"/>
    </row>
    <row r="385" spans="1:26" s="11" customFormat="1" ht="32" x14ac:dyDescent="0.2">
      <c r="A385" s="141">
        <f t="shared" si="18"/>
        <v>384</v>
      </c>
      <c r="B385" s="13">
        <v>43921</v>
      </c>
      <c r="C385" s="13" t="str">
        <f t="shared" si="19"/>
        <v>USBP</v>
      </c>
      <c r="D385" s="11" t="s">
        <v>20</v>
      </c>
      <c r="E385" s="11" t="s">
        <v>139</v>
      </c>
      <c r="G385" s="2" t="s">
        <v>72</v>
      </c>
      <c r="H385" s="163" t="str">
        <f t="shared" si="17"/>
        <v>Falfurrias, TX</v>
      </c>
      <c r="I385" s="129">
        <v>1</v>
      </c>
      <c r="J385" s="11" t="s">
        <v>73</v>
      </c>
      <c r="K385" s="11" t="s">
        <v>74</v>
      </c>
      <c r="L385" s="11" t="s">
        <v>73</v>
      </c>
      <c r="M385" s="11" t="s">
        <v>74</v>
      </c>
      <c r="N385" s="11" t="s">
        <v>539</v>
      </c>
      <c r="O385" s="11" t="s">
        <v>73</v>
      </c>
      <c r="P385" s="11" t="s">
        <v>73</v>
      </c>
      <c r="Q385" s="2" t="s">
        <v>75</v>
      </c>
      <c r="R385" s="30"/>
      <c r="S385" s="11" t="s">
        <v>76</v>
      </c>
      <c r="T385" s="30"/>
      <c r="U385" s="30"/>
      <c r="V385" s="30" t="s">
        <v>944</v>
      </c>
      <c r="W385" s="11" t="s">
        <v>77</v>
      </c>
      <c r="X385" s="219" t="s">
        <v>540</v>
      </c>
      <c r="Y385" s="137"/>
      <c r="Z385" s="138"/>
    </row>
    <row r="386" spans="1:26" s="11" customFormat="1" ht="48" x14ac:dyDescent="0.2">
      <c r="A386" s="141">
        <f t="shared" si="18"/>
        <v>385</v>
      </c>
      <c r="B386" s="13">
        <v>43921</v>
      </c>
      <c r="C386" s="13" t="str">
        <f t="shared" si="19"/>
        <v>USBP</v>
      </c>
      <c r="D386" s="11" t="s">
        <v>20</v>
      </c>
      <c r="E386" s="11" t="s">
        <v>20</v>
      </c>
      <c r="F386" s="11" t="s">
        <v>88</v>
      </c>
      <c r="G386" s="2" t="s">
        <v>72</v>
      </c>
      <c r="H386" s="163" t="str">
        <f t="shared" ref="H386:H397" si="21">INDEX(STATIONLOCATION,MATCH(E386, STATIONCODES, 0))</f>
        <v>Edinburg, TX</v>
      </c>
      <c r="I386" s="129">
        <v>1</v>
      </c>
      <c r="J386" s="11" t="s">
        <v>74</v>
      </c>
      <c r="K386" s="11" t="s">
        <v>73</v>
      </c>
      <c r="L386" s="11" t="s">
        <v>73</v>
      </c>
      <c r="M386" s="11" t="s">
        <v>74</v>
      </c>
      <c r="N386" s="11" t="s">
        <v>541</v>
      </c>
      <c r="O386" s="11" t="s">
        <v>74</v>
      </c>
      <c r="P386" s="11" t="s">
        <v>74</v>
      </c>
      <c r="Q386" s="2"/>
      <c r="R386" s="30"/>
      <c r="S386" s="11" t="s">
        <v>76</v>
      </c>
      <c r="T386" s="30"/>
      <c r="U386" s="30"/>
      <c r="V386" s="30" t="s">
        <v>944</v>
      </c>
      <c r="W386" s="11" t="s">
        <v>77</v>
      </c>
      <c r="X386" s="219" t="s">
        <v>542</v>
      </c>
      <c r="Y386" s="137"/>
      <c r="Z386" s="138"/>
    </row>
    <row r="387" spans="1:26" s="11" customFormat="1" ht="16" x14ac:dyDescent="0.2">
      <c r="A387" s="141">
        <f t="shared" ref="A387:A450" si="22">A386+1</f>
        <v>386</v>
      </c>
      <c r="B387" s="13">
        <v>43922</v>
      </c>
      <c r="C387" s="13" t="str">
        <f t="shared" si="19"/>
        <v>USBP</v>
      </c>
      <c r="D387" s="11" t="s">
        <v>20</v>
      </c>
      <c r="E387" s="11" t="s">
        <v>131</v>
      </c>
      <c r="G387" s="2" t="s">
        <v>72</v>
      </c>
      <c r="H387" s="163" t="str">
        <f t="shared" si="21"/>
        <v>McAllen, TX</v>
      </c>
      <c r="I387" s="129">
        <v>1</v>
      </c>
      <c r="J387" s="11" t="s">
        <v>73</v>
      </c>
      <c r="K387" s="11" t="s">
        <v>74</v>
      </c>
      <c r="L387" s="11" t="s">
        <v>73</v>
      </c>
      <c r="M387" s="11" t="s">
        <v>74</v>
      </c>
      <c r="N387" s="11" t="s">
        <v>543</v>
      </c>
      <c r="O387" s="11" t="s">
        <v>73</v>
      </c>
      <c r="P387" s="11" t="s">
        <v>74</v>
      </c>
      <c r="Q387" s="2"/>
      <c r="R387" s="30"/>
      <c r="S387" s="11" t="s">
        <v>76</v>
      </c>
      <c r="T387" s="30"/>
      <c r="U387" s="30"/>
      <c r="V387" s="30" t="s">
        <v>944</v>
      </c>
      <c r="W387" s="11" t="s">
        <v>77</v>
      </c>
      <c r="X387" s="219" t="s">
        <v>544</v>
      </c>
      <c r="Y387" s="137"/>
      <c r="Z387" s="138"/>
    </row>
    <row r="388" spans="1:26" s="11" customFormat="1" ht="32" x14ac:dyDescent="0.2">
      <c r="A388" s="141">
        <f t="shared" si="22"/>
        <v>387</v>
      </c>
      <c r="B388" s="13">
        <v>43918</v>
      </c>
      <c r="C388" s="13" t="str">
        <f t="shared" si="19"/>
        <v>USBP</v>
      </c>
      <c r="D388" s="11" t="s">
        <v>27</v>
      </c>
      <c r="E388" s="35" t="s">
        <v>27</v>
      </c>
      <c r="F388" s="35" t="s">
        <v>202</v>
      </c>
      <c r="G388" s="2" t="s">
        <v>86</v>
      </c>
      <c r="H388" s="163" t="str">
        <f t="shared" si="21"/>
        <v>Selfridge ANGB, MI</v>
      </c>
      <c r="I388" s="129">
        <v>1</v>
      </c>
      <c r="J388" s="11" t="s">
        <v>73</v>
      </c>
      <c r="K388" s="11" t="s">
        <v>74</v>
      </c>
      <c r="L388" s="11" t="s">
        <v>73</v>
      </c>
      <c r="M388" s="11" t="s">
        <v>74</v>
      </c>
      <c r="O388" s="11" t="s">
        <v>74</v>
      </c>
      <c r="P388" s="11" t="s">
        <v>74</v>
      </c>
      <c r="Q388" s="2"/>
      <c r="R388" s="30"/>
      <c r="S388" s="11" t="s">
        <v>76</v>
      </c>
      <c r="T388" s="30"/>
      <c r="U388" s="30"/>
      <c r="V388" s="30" t="s">
        <v>944</v>
      </c>
      <c r="W388" s="11" t="s">
        <v>77</v>
      </c>
      <c r="X388" s="226" t="s">
        <v>545</v>
      </c>
      <c r="Y388" s="159"/>
      <c r="Z388" s="159"/>
    </row>
    <row r="389" spans="1:26" s="11" customFormat="1" ht="32" x14ac:dyDescent="0.2">
      <c r="A389" s="141">
        <f t="shared" si="22"/>
        <v>388</v>
      </c>
      <c r="B389" s="37">
        <v>43920</v>
      </c>
      <c r="C389" s="13" t="str">
        <f t="shared" si="19"/>
        <v>USBP</v>
      </c>
      <c r="D389" s="35" t="s">
        <v>25</v>
      </c>
      <c r="E389" s="35" t="s">
        <v>373</v>
      </c>
      <c r="F389" s="35"/>
      <c r="G389" s="2" t="s">
        <v>86</v>
      </c>
      <c r="H389" s="163" t="str">
        <f t="shared" si="21"/>
        <v>Marfa, TX</v>
      </c>
      <c r="I389" s="252">
        <v>1</v>
      </c>
      <c r="J389" s="35" t="s">
        <v>73</v>
      </c>
      <c r="K389" s="35" t="s">
        <v>74</v>
      </c>
      <c r="L389" s="35" t="s">
        <v>73</v>
      </c>
      <c r="M389" s="35" t="s">
        <v>74</v>
      </c>
      <c r="N389" s="11" t="s">
        <v>546</v>
      </c>
      <c r="O389" s="11" t="s">
        <v>74</v>
      </c>
      <c r="P389" s="11" t="s">
        <v>74</v>
      </c>
      <c r="Q389" s="2"/>
      <c r="R389" s="30"/>
      <c r="S389" s="11" t="s">
        <v>76</v>
      </c>
      <c r="T389" s="30"/>
      <c r="U389" s="30"/>
      <c r="V389" s="30" t="s">
        <v>944</v>
      </c>
      <c r="W389" s="11" t="s">
        <v>96</v>
      </c>
      <c r="X389" s="216" t="s">
        <v>547</v>
      </c>
      <c r="Y389" s="55"/>
      <c r="Z389" s="163"/>
    </row>
    <row r="390" spans="1:26" s="11" customFormat="1" ht="16" x14ac:dyDescent="0.2">
      <c r="A390" s="141">
        <f t="shared" si="22"/>
        <v>389</v>
      </c>
      <c r="B390" s="46">
        <v>43922</v>
      </c>
      <c r="C390" s="13" t="str">
        <f t="shared" ref="C390:C397" si="23">"USBP"</f>
        <v>USBP</v>
      </c>
      <c r="D390" s="45" t="s">
        <v>29</v>
      </c>
      <c r="E390" s="35" t="s">
        <v>548</v>
      </c>
      <c r="F390" s="35"/>
      <c r="G390" s="44" t="s">
        <v>86</v>
      </c>
      <c r="H390" s="163" t="str">
        <f t="shared" si="21"/>
        <v>Scobey, MT</v>
      </c>
      <c r="I390" s="249">
        <v>1</v>
      </c>
      <c r="J390" s="45" t="s">
        <v>73</v>
      </c>
      <c r="K390" s="45" t="s">
        <v>74</v>
      </c>
      <c r="L390" s="45" t="s">
        <v>73</v>
      </c>
      <c r="M390" s="45" t="s">
        <v>74</v>
      </c>
      <c r="N390" s="43" t="s">
        <v>430</v>
      </c>
      <c r="O390" s="11" t="s">
        <v>73</v>
      </c>
      <c r="P390" s="43" t="s">
        <v>73</v>
      </c>
      <c r="Q390" s="44" t="s">
        <v>75</v>
      </c>
      <c r="R390" s="30"/>
      <c r="S390" s="11" t="s">
        <v>76</v>
      </c>
      <c r="T390" s="30"/>
      <c r="U390" s="30"/>
      <c r="V390" s="30" t="s">
        <v>944</v>
      </c>
      <c r="W390" s="11" t="s">
        <v>77</v>
      </c>
      <c r="X390" s="216" t="s">
        <v>549</v>
      </c>
      <c r="Y390" s="47"/>
      <c r="Z390" s="48"/>
    </row>
    <row r="391" spans="1:26" s="11" customFormat="1" ht="64" x14ac:dyDescent="0.2">
      <c r="A391" s="141">
        <f t="shared" si="22"/>
        <v>390</v>
      </c>
      <c r="B391" s="13">
        <v>43916</v>
      </c>
      <c r="C391" s="13" t="str">
        <f t="shared" si="23"/>
        <v>USBP</v>
      </c>
      <c r="D391" s="11" t="s">
        <v>20</v>
      </c>
      <c r="E391" s="11" t="s">
        <v>466</v>
      </c>
      <c r="G391" s="2" t="s">
        <v>72</v>
      </c>
      <c r="H391" s="163" t="str">
        <f t="shared" si="21"/>
        <v>Brownsville, TX</v>
      </c>
      <c r="I391" s="129">
        <v>1</v>
      </c>
      <c r="J391" s="11" t="s">
        <v>73</v>
      </c>
      <c r="K391" s="11" t="s">
        <v>74</v>
      </c>
      <c r="L391" s="11" t="s">
        <v>73</v>
      </c>
      <c r="M391" s="11" t="s">
        <v>74</v>
      </c>
      <c r="N391" s="11" t="s">
        <v>280</v>
      </c>
      <c r="O391" s="11" t="s">
        <v>73</v>
      </c>
      <c r="P391" s="11" t="s">
        <v>74</v>
      </c>
      <c r="Q391" s="2"/>
      <c r="R391" s="30"/>
      <c r="S391" s="11" t="s">
        <v>76</v>
      </c>
      <c r="T391" s="30"/>
      <c r="U391" s="30"/>
      <c r="V391" s="30" t="s">
        <v>944</v>
      </c>
      <c r="W391" s="11" t="s">
        <v>77</v>
      </c>
      <c r="X391" s="219" t="s">
        <v>550</v>
      </c>
      <c r="Y391" s="137"/>
      <c r="Z391" s="138"/>
    </row>
    <row r="392" spans="1:26" s="11" customFormat="1" ht="80" x14ac:dyDescent="0.2">
      <c r="A392" s="141">
        <f t="shared" si="22"/>
        <v>391</v>
      </c>
      <c r="B392" s="13">
        <v>43913</v>
      </c>
      <c r="C392" s="13" t="str">
        <f t="shared" si="23"/>
        <v>USBP</v>
      </c>
      <c r="D392" s="11" t="s">
        <v>36</v>
      </c>
      <c r="E392" s="11" t="s">
        <v>36</v>
      </c>
      <c r="G392" s="44" t="s">
        <v>89</v>
      </c>
      <c r="H392" s="163" t="str">
        <f t="shared" si="21"/>
        <v>Yuma, AZ</v>
      </c>
      <c r="I392" s="129">
        <v>1</v>
      </c>
      <c r="J392" s="11" t="s">
        <v>73</v>
      </c>
      <c r="K392" s="11" t="s">
        <v>74</v>
      </c>
      <c r="L392" s="11" t="s">
        <v>73</v>
      </c>
      <c r="M392" s="11" t="s">
        <v>74</v>
      </c>
      <c r="N392" s="11" t="s">
        <v>551</v>
      </c>
      <c r="O392" s="11" t="s">
        <v>74</v>
      </c>
      <c r="P392" s="11" t="s">
        <v>74</v>
      </c>
      <c r="Q392" s="2"/>
      <c r="R392" s="30"/>
      <c r="S392" s="11" t="s">
        <v>76</v>
      </c>
      <c r="T392" s="30"/>
      <c r="U392" s="30"/>
      <c r="V392" s="30" t="s">
        <v>944</v>
      </c>
      <c r="W392" s="11" t="s">
        <v>96</v>
      </c>
      <c r="X392" s="226" t="s">
        <v>552</v>
      </c>
      <c r="Y392" s="156">
        <v>43910</v>
      </c>
      <c r="Z392" s="159" t="s">
        <v>188</v>
      </c>
    </row>
    <row r="393" spans="1:26" s="43" customFormat="1" ht="16" x14ac:dyDescent="0.2">
      <c r="A393" s="141">
        <f t="shared" si="22"/>
        <v>392</v>
      </c>
      <c r="B393" s="137">
        <v>43924</v>
      </c>
      <c r="C393" s="13" t="str">
        <f t="shared" si="23"/>
        <v>USBP</v>
      </c>
      <c r="D393" s="45" t="s">
        <v>17</v>
      </c>
      <c r="E393" s="138" t="s">
        <v>123</v>
      </c>
      <c r="F393" s="138"/>
      <c r="G393" s="44" t="s">
        <v>72</v>
      </c>
      <c r="H393" s="163" t="str">
        <f t="shared" si="21"/>
        <v>Laredo, TX</v>
      </c>
      <c r="I393" s="249">
        <v>1</v>
      </c>
      <c r="J393" s="45" t="s">
        <v>74</v>
      </c>
      <c r="K393" s="45" t="s">
        <v>74</v>
      </c>
      <c r="L393" s="45" t="s">
        <v>73</v>
      </c>
      <c r="M393" s="45" t="s">
        <v>74</v>
      </c>
      <c r="O393" s="11" t="s">
        <v>74</v>
      </c>
      <c r="P393" s="45" t="s">
        <v>74</v>
      </c>
      <c r="Q393" s="44"/>
      <c r="R393" s="30"/>
      <c r="S393" s="11" t="s">
        <v>76</v>
      </c>
      <c r="T393" s="30"/>
      <c r="U393" s="30"/>
      <c r="V393" s="30" t="s">
        <v>944</v>
      </c>
      <c r="W393" s="43" t="s">
        <v>77</v>
      </c>
      <c r="X393" s="216" t="s">
        <v>553</v>
      </c>
      <c r="Y393" s="47"/>
      <c r="Z393" s="48"/>
    </row>
    <row r="394" spans="1:26" s="11" customFormat="1" ht="16.5" customHeight="1" x14ac:dyDescent="0.2">
      <c r="A394" s="141">
        <f t="shared" si="22"/>
        <v>393</v>
      </c>
      <c r="B394" s="13">
        <v>43912</v>
      </c>
      <c r="C394" s="13" t="str">
        <f t="shared" si="23"/>
        <v>USBP</v>
      </c>
      <c r="D394" s="11" t="s">
        <v>34</v>
      </c>
      <c r="E394" s="35" t="s">
        <v>206</v>
      </c>
      <c r="F394" s="35"/>
      <c r="G394" s="2" t="s">
        <v>89</v>
      </c>
      <c r="H394" s="163" t="str">
        <f t="shared" si="21"/>
        <v>El Centro, CA</v>
      </c>
      <c r="I394" s="129">
        <v>1</v>
      </c>
      <c r="J394" s="11" t="s">
        <v>74</v>
      </c>
      <c r="K394" s="11" t="s">
        <v>74</v>
      </c>
      <c r="L394" s="11" t="s">
        <v>73</v>
      </c>
      <c r="M394" s="11" t="s">
        <v>74</v>
      </c>
      <c r="N394" s="11" t="s">
        <v>338</v>
      </c>
      <c r="O394" s="11" t="s">
        <v>73</v>
      </c>
      <c r="P394" s="11" t="s">
        <v>74</v>
      </c>
      <c r="Q394" s="231"/>
      <c r="R394" s="30"/>
      <c r="S394" s="11" t="s">
        <v>76</v>
      </c>
      <c r="T394" s="30"/>
      <c r="U394" s="30"/>
      <c r="V394" s="30" t="s">
        <v>944</v>
      </c>
      <c r="W394" s="11" t="s">
        <v>77</v>
      </c>
      <c r="X394" s="215" t="s">
        <v>554</v>
      </c>
      <c r="Y394" s="170">
        <v>43912</v>
      </c>
      <c r="Z394" s="171" t="s">
        <v>188</v>
      </c>
    </row>
    <row r="395" spans="1:26" s="11" customFormat="1" ht="16" x14ac:dyDescent="0.2">
      <c r="A395" s="141">
        <f t="shared" si="22"/>
        <v>394</v>
      </c>
      <c r="B395" s="46">
        <v>43921</v>
      </c>
      <c r="C395" s="13" t="str">
        <f t="shared" si="23"/>
        <v>USBP</v>
      </c>
      <c r="D395" s="45" t="s">
        <v>39</v>
      </c>
      <c r="E395" s="35" t="s">
        <v>40</v>
      </c>
      <c r="F395" s="35"/>
      <c r="G395" s="44" t="s">
        <v>159</v>
      </c>
      <c r="H395" s="163" t="str">
        <f t="shared" si="21"/>
        <v>Washington, D.C.</v>
      </c>
      <c r="I395" s="249">
        <v>1</v>
      </c>
      <c r="J395" s="45" t="s">
        <v>74</v>
      </c>
      <c r="K395" s="45" t="s">
        <v>73</v>
      </c>
      <c r="L395" s="45" t="s">
        <v>73</v>
      </c>
      <c r="M395" s="45" t="s">
        <v>74</v>
      </c>
      <c r="N395" s="43" t="s">
        <v>430</v>
      </c>
      <c r="O395" s="11" t="s">
        <v>74</v>
      </c>
      <c r="P395" s="43" t="s">
        <v>74</v>
      </c>
      <c r="Q395" s="44"/>
      <c r="R395" s="30"/>
      <c r="S395" s="11" t="s">
        <v>76</v>
      </c>
      <c r="T395" s="30"/>
      <c r="U395" s="30"/>
      <c r="V395" s="30" t="s">
        <v>944</v>
      </c>
      <c r="W395" s="11" t="s">
        <v>555</v>
      </c>
      <c r="X395" s="216" t="s">
        <v>556</v>
      </c>
      <c r="Y395" s="159" t="s">
        <v>555</v>
      </c>
      <c r="Z395" s="157"/>
    </row>
    <row r="396" spans="1:26" s="11" customFormat="1" ht="16" x14ac:dyDescent="0.2">
      <c r="A396" s="141">
        <f t="shared" si="22"/>
        <v>395</v>
      </c>
      <c r="B396" s="46">
        <v>43921</v>
      </c>
      <c r="C396" s="13" t="str">
        <f t="shared" si="23"/>
        <v>USBP</v>
      </c>
      <c r="D396" s="45" t="s">
        <v>39</v>
      </c>
      <c r="E396" s="35" t="s">
        <v>40</v>
      </c>
      <c r="F396" s="35"/>
      <c r="G396" s="44" t="s">
        <v>159</v>
      </c>
      <c r="H396" s="163" t="str">
        <f t="shared" si="21"/>
        <v>Washington, D.C.</v>
      </c>
      <c r="I396" s="249">
        <v>1</v>
      </c>
      <c r="J396" s="45" t="s">
        <v>74</v>
      </c>
      <c r="K396" s="45" t="s">
        <v>73</v>
      </c>
      <c r="L396" s="45" t="s">
        <v>73</v>
      </c>
      <c r="M396" s="45" t="s">
        <v>74</v>
      </c>
      <c r="N396" s="43" t="s">
        <v>430</v>
      </c>
      <c r="O396" s="11" t="s">
        <v>74</v>
      </c>
      <c r="P396" s="43" t="s">
        <v>74</v>
      </c>
      <c r="Q396" s="44"/>
      <c r="R396" s="30"/>
      <c r="S396" s="11" t="s">
        <v>76</v>
      </c>
      <c r="T396" s="30"/>
      <c r="U396" s="30"/>
      <c r="V396" s="30" t="s">
        <v>944</v>
      </c>
      <c r="W396" s="11" t="s">
        <v>555</v>
      </c>
      <c r="X396" s="216" t="s">
        <v>556</v>
      </c>
      <c r="Y396" s="159" t="s">
        <v>555</v>
      </c>
      <c r="Z396" s="157"/>
    </row>
    <row r="397" spans="1:26" s="11" customFormat="1" ht="16" x14ac:dyDescent="0.2">
      <c r="A397" s="141">
        <f t="shared" si="22"/>
        <v>396</v>
      </c>
      <c r="B397" s="46">
        <v>43921</v>
      </c>
      <c r="C397" s="13" t="str">
        <f t="shared" si="23"/>
        <v>USBP</v>
      </c>
      <c r="D397" s="45" t="s">
        <v>39</v>
      </c>
      <c r="E397" s="35" t="s">
        <v>42</v>
      </c>
      <c r="F397" s="35"/>
      <c r="G397" s="44" t="s">
        <v>159</v>
      </c>
      <c r="H397" s="163" t="str">
        <f t="shared" si="21"/>
        <v>Washington, D.C.</v>
      </c>
      <c r="I397" s="249">
        <v>1</v>
      </c>
      <c r="J397" s="45" t="s">
        <v>74</v>
      </c>
      <c r="K397" s="45" t="s">
        <v>73</v>
      </c>
      <c r="L397" s="45" t="s">
        <v>73</v>
      </c>
      <c r="M397" s="45" t="s">
        <v>74</v>
      </c>
      <c r="N397" s="43" t="s">
        <v>430</v>
      </c>
      <c r="O397" s="11" t="s">
        <v>74</v>
      </c>
      <c r="P397" s="43" t="s">
        <v>74</v>
      </c>
      <c r="Q397" s="44"/>
      <c r="R397" s="30"/>
      <c r="S397" s="11" t="s">
        <v>76</v>
      </c>
      <c r="T397" s="30"/>
      <c r="U397" s="30"/>
      <c r="V397" s="30" t="s">
        <v>944</v>
      </c>
      <c r="W397" s="11" t="s">
        <v>555</v>
      </c>
      <c r="X397" s="216" t="s">
        <v>556</v>
      </c>
      <c r="Y397" s="159" t="s">
        <v>555</v>
      </c>
      <c r="Z397" s="157"/>
    </row>
    <row r="398" spans="1:26" s="43" customFormat="1" ht="16" x14ac:dyDescent="0.2">
      <c r="A398" s="141">
        <f t="shared" si="22"/>
        <v>397</v>
      </c>
      <c r="B398" s="47">
        <v>43913</v>
      </c>
      <c r="C398" s="13" t="str">
        <f t="shared" ref="C398:C429" si="24">"USBP"</f>
        <v>USBP</v>
      </c>
      <c r="D398" s="43" t="s">
        <v>35</v>
      </c>
      <c r="E398" s="43" t="s">
        <v>175</v>
      </c>
      <c r="G398" s="44" t="s">
        <v>89</v>
      </c>
      <c r="H398" s="163" t="str">
        <f t="shared" ref="H398:H425" si="25">INDEX(STATIONLOCATION,MATCH(E398, STATIONCODES, 0))</f>
        <v>Naco, AZ</v>
      </c>
      <c r="I398" s="248">
        <v>1</v>
      </c>
      <c r="J398" s="43" t="s">
        <v>74</v>
      </c>
      <c r="K398" s="43" t="s">
        <v>74</v>
      </c>
      <c r="L398" s="43" t="s">
        <v>73</v>
      </c>
      <c r="M398" s="43" t="s">
        <v>74</v>
      </c>
      <c r="N398" s="11" t="s">
        <v>557</v>
      </c>
      <c r="O398" s="11" t="s">
        <v>73</v>
      </c>
      <c r="P398" s="43" t="s">
        <v>74</v>
      </c>
      <c r="Q398" s="44"/>
      <c r="R398" s="30"/>
      <c r="S398" s="11" t="s">
        <v>76</v>
      </c>
      <c r="T398" s="30"/>
      <c r="U398" s="30"/>
      <c r="V398" s="30" t="s">
        <v>944</v>
      </c>
      <c r="W398" s="53" t="s">
        <v>77</v>
      </c>
      <c r="X398" s="227" t="s">
        <v>558</v>
      </c>
      <c r="Y398" s="170" t="s">
        <v>199</v>
      </c>
      <c r="Z398" s="138" t="s">
        <v>188</v>
      </c>
    </row>
    <row r="399" spans="1:26" s="43" customFormat="1" ht="16" x14ac:dyDescent="0.2">
      <c r="A399" s="141">
        <f t="shared" si="22"/>
        <v>398</v>
      </c>
      <c r="B399" s="47">
        <f>'USBP MASTER'!B483</f>
        <v>43917</v>
      </c>
      <c r="C399" s="13" t="str">
        <f t="shared" si="24"/>
        <v>USBP</v>
      </c>
      <c r="D399" s="43" t="s">
        <v>35</v>
      </c>
      <c r="E399" s="43" t="s">
        <v>501</v>
      </c>
      <c r="G399" s="44" t="s">
        <v>89</v>
      </c>
      <c r="H399" s="163" t="str">
        <f t="shared" si="25"/>
        <v>Nogales, AZ</v>
      </c>
      <c r="I399" s="248">
        <v>1</v>
      </c>
      <c r="J399" s="43" t="s">
        <v>73</v>
      </c>
      <c r="K399" s="43" t="s">
        <v>74</v>
      </c>
      <c r="L399" s="43" t="s">
        <v>73</v>
      </c>
      <c r="M399" s="43" t="s">
        <v>74</v>
      </c>
      <c r="N399" s="11" t="s">
        <v>559</v>
      </c>
      <c r="O399" s="11" t="s">
        <v>73</v>
      </c>
      <c r="P399" s="43" t="s">
        <v>73</v>
      </c>
      <c r="Q399" s="44" t="s">
        <v>75</v>
      </c>
      <c r="R399" s="30"/>
      <c r="S399" s="11" t="s">
        <v>76</v>
      </c>
      <c r="T399" s="30"/>
      <c r="U399" s="30"/>
      <c r="V399" s="30" t="s">
        <v>944</v>
      </c>
      <c r="W399" s="53" t="s">
        <v>77</v>
      </c>
      <c r="X399" s="219" t="s">
        <v>560</v>
      </c>
      <c r="Y399" s="170"/>
      <c r="Z399" s="138"/>
    </row>
    <row r="400" spans="1:26" s="11" customFormat="1" ht="32" x14ac:dyDescent="0.2">
      <c r="A400" s="141">
        <f t="shared" si="22"/>
        <v>399</v>
      </c>
      <c r="B400" s="13">
        <v>43927</v>
      </c>
      <c r="C400" s="13" t="str">
        <f t="shared" si="24"/>
        <v>USBP</v>
      </c>
      <c r="D400" s="11" t="s">
        <v>20</v>
      </c>
      <c r="E400" s="11" t="s">
        <v>131</v>
      </c>
      <c r="G400" s="2" t="s">
        <v>72</v>
      </c>
      <c r="H400" s="163" t="str">
        <f t="shared" si="25"/>
        <v>McAllen, TX</v>
      </c>
      <c r="I400" s="129">
        <v>1</v>
      </c>
      <c r="J400" s="11" t="s">
        <v>74</v>
      </c>
      <c r="K400" s="11" t="s">
        <v>74</v>
      </c>
      <c r="L400" s="11" t="s">
        <v>73</v>
      </c>
      <c r="M400" s="11" t="s">
        <v>74</v>
      </c>
      <c r="O400" s="11" t="s">
        <v>74</v>
      </c>
      <c r="P400" s="11" t="s">
        <v>74</v>
      </c>
      <c r="Q400" s="2"/>
      <c r="R400" s="30"/>
      <c r="S400" s="11" t="s">
        <v>76</v>
      </c>
      <c r="T400" s="30"/>
      <c r="U400" s="30"/>
      <c r="V400" s="30" t="s">
        <v>944</v>
      </c>
      <c r="W400" s="11" t="s">
        <v>77</v>
      </c>
      <c r="X400" s="219" t="s">
        <v>561</v>
      </c>
      <c r="Y400" s="137"/>
      <c r="Z400" s="138"/>
    </row>
    <row r="401" spans="1:26" s="11" customFormat="1" ht="16" x14ac:dyDescent="0.2">
      <c r="A401" s="141">
        <f t="shared" si="22"/>
        <v>400</v>
      </c>
      <c r="B401" s="13">
        <v>43923</v>
      </c>
      <c r="C401" s="13" t="str">
        <f t="shared" si="24"/>
        <v>USBP</v>
      </c>
      <c r="D401" s="11" t="s">
        <v>28</v>
      </c>
      <c r="E401" s="35" t="s">
        <v>104</v>
      </c>
      <c r="F401" s="35"/>
      <c r="G401" s="2" t="s">
        <v>86</v>
      </c>
      <c r="H401" s="163" t="str">
        <f t="shared" si="25"/>
        <v>Santa Teresa, NM</v>
      </c>
      <c r="I401" s="129">
        <v>1</v>
      </c>
      <c r="J401" s="11" t="s">
        <v>73</v>
      </c>
      <c r="K401" s="11" t="s">
        <v>74</v>
      </c>
      <c r="L401" s="11" t="s">
        <v>73</v>
      </c>
      <c r="M401" s="11" t="s">
        <v>74</v>
      </c>
      <c r="O401" s="11" t="s">
        <v>73</v>
      </c>
      <c r="P401" s="11" t="s">
        <v>74</v>
      </c>
      <c r="Q401" s="2"/>
      <c r="R401" s="30"/>
      <c r="S401" s="11" t="s">
        <v>76</v>
      </c>
      <c r="T401" s="30"/>
      <c r="U401" s="30"/>
      <c r="V401" s="30" t="s">
        <v>944</v>
      </c>
      <c r="W401" s="11" t="s">
        <v>77</v>
      </c>
      <c r="X401" s="216" t="s">
        <v>562</v>
      </c>
      <c r="Y401" s="137"/>
      <c r="Z401" s="158"/>
    </row>
    <row r="402" spans="1:26" s="11" customFormat="1" ht="16" x14ac:dyDescent="0.2">
      <c r="A402" s="141">
        <f t="shared" si="22"/>
        <v>401</v>
      </c>
      <c r="B402" s="13">
        <v>43913</v>
      </c>
      <c r="C402" s="13" t="str">
        <f t="shared" si="24"/>
        <v>USBP</v>
      </c>
      <c r="D402" s="11" t="s">
        <v>20</v>
      </c>
      <c r="E402" s="11" t="s">
        <v>20</v>
      </c>
      <c r="G402" s="2" t="s">
        <v>72</v>
      </c>
      <c r="H402" s="163" t="str">
        <f t="shared" si="25"/>
        <v>Edinburg, TX</v>
      </c>
      <c r="I402" s="129">
        <v>1</v>
      </c>
      <c r="J402" s="11" t="s">
        <v>73</v>
      </c>
      <c r="K402" s="11" t="s">
        <v>74</v>
      </c>
      <c r="L402" s="11" t="s">
        <v>73</v>
      </c>
      <c r="M402" s="11" t="s">
        <v>74</v>
      </c>
      <c r="N402" s="11" t="s">
        <v>213</v>
      </c>
      <c r="O402" s="11" t="s">
        <v>73</v>
      </c>
      <c r="P402" s="11" t="s">
        <v>73</v>
      </c>
      <c r="Q402" s="2" t="s">
        <v>75</v>
      </c>
      <c r="R402" s="30"/>
      <c r="S402" s="11" t="s">
        <v>76</v>
      </c>
      <c r="T402" s="30"/>
      <c r="U402" s="30"/>
      <c r="V402" s="30" t="s">
        <v>944</v>
      </c>
      <c r="W402" s="11" t="s">
        <v>77</v>
      </c>
      <c r="X402" s="219" t="s">
        <v>563</v>
      </c>
      <c r="Y402" s="137" t="s">
        <v>564</v>
      </c>
      <c r="Z402" s="138" t="s">
        <v>188</v>
      </c>
    </row>
    <row r="403" spans="1:26" s="11" customFormat="1" ht="16" x14ac:dyDescent="0.2">
      <c r="A403" s="141">
        <f t="shared" si="22"/>
        <v>402</v>
      </c>
      <c r="B403" s="13">
        <v>43913</v>
      </c>
      <c r="C403" s="13" t="str">
        <f t="shared" si="24"/>
        <v>USBP</v>
      </c>
      <c r="D403" s="11" t="s">
        <v>20</v>
      </c>
      <c r="E403" s="11" t="s">
        <v>20</v>
      </c>
      <c r="G403" s="2" t="s">
        <v>72</v>
      </c>
      <c r="H403" s="163" t="str">
        <f t="shared" si="25"/>
        <v>Edinburg, TX</v>
      </c>
      <c r="I403" s="129">
        <v>1</v>
      </c>
      <c r="J403" s="11" t="s">
        <v>73</v>
      </c>
      <c r="K403" s="11" t="s">
        <v>74</v>
      </c>
      <c r="L403" s="11" t="s">
        <v>73</v>
      </c>
      <c r="M403" s="11" t="s">
        <v>74</v>
      </c>
      <c r="N403" s="11" t="s">
        <v>213</v>
      </c>
      <c r="O403" s="11" t="s">
        <v>73</v>
      </c>
      <c r="P403" s="11" t="s">
        <v>73</v>
      </c>
      <c r="Q403" s="2" t="s">
        <v>75</v>
      </c>
      <c r="R403" s="30"/>
      <c r="S403" s="11" t="s">
        <v>76</v>
      </c>
      <c r="T403" s="30"/>
      <c r="U403" s="30"/>
      <c r="V403" s="30" t="s">
        <v>944</v>
      </c>
      <c r="W403" s="11" t="s">
        <v>77</v>
      </c>
      <c r="X403" s="219" t="s">
        <v>563</v>
      </c>
      <c r="Y403" s="137"/>
      <c r="Z403" s="138"/>
    </row>
    <row r="404" spans="1:26" s="11" customFormat="1" ht="16" x14ac:dyDescent="0.2">
      <c r="A404" s="141">
        <f t="shared" si="22"/>
        <v>403</v>
      </c>
      <c r="B404" s="13">
        <v>43913</v>
      </c>
      <c r="C404" s="13" t="str">
        <f t="shared" si="24"/>
        <v>USBP</v>
      </c>
      <c r="D404" s="11" t="s">
        <v>20</v>
      </c>
      <c r="E404" s="11" t="s">
        <v>20</v>
      </c>
      <c r="G404" s="2" t="s">
        <v>72</v>
      </c>
      <c r="H404" s="163" t="str">
        <f t="shared" si="25"/>
        <v>Edinburg, TX</v>
      </c>
      <c r="I404" s="129">
        <v>1</v>
      </c>
      <c r="J404" s="11" t="s">
        <v>73</v>
      </c>
      <c r="K404" s="11" t="s">
        <v>74</v>
      </c>
      <c r="L404" s="11" t="s">
        <v>73</v>
      </c>
      <c r="M404" s="11" t="s">
        <v>74</v>
      </c>
      <c r="N404" s="11" t="s">
        <v>213</v>
      </c>
      <c r="O404" s="11" t="s">
        <v>73</v>
      </c>
      <c r="P404" s="11" t="s">
        <v>73</v>
      </c>
      <c r="Q404" s="2" t="s">
        <v>75</v>
      </c>
      <c r="R404" s="30"/>
      <c r="S404" s="11" t="s">
        <v>76</v>
      </c>
      <c r="T404" s="30"/>
      <c r="U404" s="30"/>
      <c r="V404" s="30" t="s">
        <v>944</v>
      </c>
      <c r="W404" s="11" t="s">
        <v>77</v>
      </c>
      <c r="X404" s="219" t="s">
        <v>563</v>
      </c>
      <c r="Y404" s="137"/>
      <c r="Z404" s="138"/>
    </row>
    <row r="405" spans="1:26" s="11" customFormat="1" ht="16" x14ac:dyDescent="0.2">
      <c r="A405" s="141">
        <f t="shared" si="22"/>
        <v>404</v>
      </c>
      <c r="B405" s="13">
        <v>43913</v>
      </c>
      <c r="C405" s="13" t="str">
        <f t="shared" si="24"/>
        <v>USBP</v>
      </c>
      <c r="D405" s="11" t="s">
        <v>20</v>
      </c>
      <c r="E405" s="11" t="s">
        <v>20</v>
      </c>
      <c r="G405" s="2" t="s">
        <v>72</v>
      </c>
      <c r="H405" s="163" t="str">
        <f t="shared" si="25"/>
        <v>Edinburg, TX</v>
      </c>
      <c r="I405" s="129">
        <v>1</v>
      </c>
      <c r="J405" s="11" t="s">
        <v>73</v>
      </c>
      <c r="K405" s="11" t="s">
        <v>74</v>
      </c>
      <c r="L405" s="11" t="s">
        <v>73</v>
      </c>
      <c r="M405" s="11" t="s">
        <v>74</v>
      </c>
      <c r="N405" s="11" t="s">
        <v>213</v>
      </c>
      <c r="O405" s="11" t="s">
        <v>73</v>
      </c>
      <c r="P405" s="11" t="s">
        <v>73</v>
      </c>
      <c r="Q405" s="2" t="s">
        <v>75</v>
      </c>
      <c r="R405" s="30"/>
      <c r="S405" s="11" t="s">
        <v>76</v>
      </c>
      <c r="T405" s="30"/>
      <c r="U405" s="30"/>
      <c r="V405" s="30" t="s">
        <v>944</v>
      </c>
      <c r="W405" s="11" t="s">
        <v>77</v>
      </c>
      <c r="X405" s="219" t="s">
        <v>563</v>
      </c>
      <c r="Y405" s="137"/>
      <c r="Z405" s="138"/>
    </row>
    <row r="406" spans="1:26" s="11" customFormat="1" ht="32" x14ac:dyDescent="0.2">
      <c r="A406" s="141">
        <f t="shared" si="22"/>
        <v>405</v>
      </c>
      <c r="B406" s="13">
        <v>43915</v>
      </c>
      <c r="C406" s="13" t="str">
        <f t="shared" si="24"/>
        <v>USBP</v>
      </c>
      <c r="D406" s="11" t="s">
        <v>20</v>
      </c>
      <c r="E406" s="11" t="s">
        <v>565</v>
      </c>
      <c r="G406" s="2" t="s">
        <v>72</v>
      </c>
      <c r="H406" s="163" t="str">
        <f t="shared" si="25"/>
        <v>Corpus Christi, TX</v>
      </c>
      <c r="I406" s="129">
        <v>1</v>
      </c>
      <c r="J406" s="11" t="s">
        <v>73</v>
      </c>
      <c r="K406" s="11" t="s">
        <v>74</v>
      </c>
      <c r="L406" s="11" t="s">
        <v>73</v>
      </c>
      <c r="M406" s="11" t="s">
        <v>74</v>
      </c>
      <c r="N406" s="11" t="s">
        <v>311</v>
      </c>
      <c r="O406" s="11" t="s">
        <v>74</v>
      </c>
      <c r="P406" s="11" t="s">
        <v>74</v>
      </c>
      <c r="R406" s="30"/>
      <c r="S406" s="11" t="s">
        <v>76</v>
      </c>
      <c r="T406" s="30"/>
      <c r="U406" s="30"/>
      <c r="V406" s="30" t="s">
        <v>944</v>
      </c>
      <c r="W406" s="11" t="s">
        <v>77</v>
      </c>
      <c r="X406" s="219" t="s">
        <v>566</v>
      </c>
      <c r="Y406" s="137">
        <v>43915</v>
      </c>
      <c r="Z406" s="138" t="s">
        <v>188</v>
      </c>
    </row>
    <row r="407" spans="1:26" s="11" customFormat="1" ht="64" x14ac:dyDescent="0.2">
      <c r="A407" s="141">
        <f t="shared" si="22"/>
        <v>406</v>
      </c>
      <c r="B407" s="13">
        <v>43915</v>
      </c>
      <c r="C407" s="13" t="str">
        <f t="shared" si="24"/>
        <v>USBP</v>
      </c>
      <c r="D407" s="11" t="s">
        <v>20</v>
      </c>
      <c r="E407" s="11" t="s">
        <v>239</v>
      </c>
      <c r="G407" s="2" t="s">
        <v>72</v>
      </c>
      <c r="H407" s="163" t="str">
        <f t="shared" si="25"/>
        <v>Harlingen, TX</v>
      </c>
      <c r="I407" s="129">
        <v>1</v>
      </c>
      <c r="J407" s="11" t="s">
        <v>74</v>
      </c>
      <c r="K407" s="11" t="s">
        <v>74</v>
      </c>
      <c r="L407" s="11" t="s">
        <v>74</v>
      </c>
      <c r="M407" s="11" t="s">
        <v>74</v>
      </c>
      <c r="N407" s="11" t="s">
        <v>311</v>
      </c>
      <c r="O407" s="11" t="s">
        <v>74</v>
      </c>
      <c r="P407" s="11" t="s">
        <v>74</v>
      </c>
      <c r="Q407" s="2"/>
      <c r="R407" s="30"/>
      <c r="S407" s="11" t="s">
        <v>76</v>
      </c>
      <c r="T407" s="30"/>
      <c r="U407" s="30"/>
      <c r="V407" s="30" t="s">
        <v>944</v>
      </c>
      <c r="W407" s="11" t="s">
        <v>77</v>
      </c>
      <c r="X407" s="219" t="s">
        <v>567</v>
      </c>
      <c r="Y407" s="137"/>
      <c r="Z407" s="138"/>
    </row>
    <row r="408" spans="1:26" s="11" customFormat="1" ht="32" x14ac:dyDescent="0.2">
      <c r="A408" s="141">
        <f t="shared" si="22"/>
        <v>407</v>
      </c>
      <c r="B408" s="13">
        <v>43922</v>
      </c>
      <c r="C408" s="13" t="str">
        <f t="shared" si="24"/>
        <v>USBP</v>
      </c>
      <c r="D408" s="11" t="s">
        <v>20</v>
      </c>
      <c r="E408" s="11" t="s">
        <v>20</v>
      </c>
      <c r="G408" s="2" t="s">
        <v>72</v>
      </c>
      <c r="H408" s="163" t="str">
        <f t="shared" si="25"/>
        <v>Edinburg, TX</v>
      </c>
      <c r="I408" s="129">
        <v>1</v>
      </c>
      <c r="J408" s="11" t="s">
        <v>73</v>
      </c>
      <c r="K408" s="11" t="s">
        <v>73</v>
      </c>
      <c r="L408" s="11" t="s">
        <v>73</v>
      </c>
      <c r="M408" s="11" t="s">
        <v>74</v>
      </c>
      <c r="N408" s="11" t="s">
        <v>471</v>
      </c>
      <c r="O408" s="11" t="s">
        <v>74</v>
      </c>
      <c r="P408" s="11" t="s">
        <v>74</v>
      </c>
      <c r="Q408" s="2"/>
      <c r="R408" s="30"/>
      <c r="S408" s="11" t="s">
        <v>76</v>
      </c>
      <c r="T408" s="30"/>
      <c r="U408" s="30"/>
      <c r="V408" s="30" t="s">
        <v>944</v>
      </c>
      <c r="W408" s="11" t="s">
        <v>160</v>
      </c>
      <c r="X408" s="219" t="s">
        <v>568</v>
      </c>
      <c r="Y408" s="137"/>
      <c r="Z408" s="138"/>
    </row>
    <row r="409" spans="1:26" s="11" customFormat="1" ht="48" x14ac:dyDescent="0.2">
      <c r="A409" s="141">
        <f t="shared" si="22"/>
        <v>408</v>
      </c>
      <c r="B409" s="13">
        <v>43924</v>
      </c>
      <c r="C409" s="13" t="str">
        <f t="shared" si="24"/>
        <v>USBP</v>
      </c>
      <c r="D409" s="11" t="s">
        <v>20</v>
      </c>
      <c r="E409" s="11" t="s">
        <v>134</v>
      </c>
      <c r="G409" s="2" t="s">
        <v>72</v>
      </c>
      <c r="H409" s="163" t="str">
        <f t="shared" si="25"/>
        <v>Rio Grand City, TX</v>
      </c>
      <c r="I409" s="129">
        <v>1</v>
      </c>
      <c r="J409" s="11" t="s">
        <v>73</v>
      </c>
      <c r="K409" s="11" t="s">
        <v>74</v>
      </c>
      <c r="L409" s="11" t="s">
        <v>73</v>
      </c>
      <c r="M409" s="11" t="s">
        <v>74</v>
      </c>
      <c r="O409" s="11" t="s">
        <v>73</v>
      </c>
      <c r="P409" s="11" t="s">
        <v>73</v>
      </c>
      <c r="Q409" s="2" t="s">
        <v>75</v>
      </c>
      <c r="R409" s="30"/>
      <c r="S409" s="11" t="s">
        <v>76</v>
      </c>
      <c r="T409" s="30"/>
      <c r="U409" s="30"/>
      <c r="V409" s="30" t="s">
        <v>944</v>
      </c>
      <c r="W409" s="11" t="s">
        <v>77</v>
      </c>
      <c r="X409" s="219" t="s">
        <v>569</v>
      </c>
      <c r="Y409" s="137"/>
      <c r="Z409" s="138"/>
    </row>
    <row r="410" spans="1:26" s="11" customFormat="1" ht="32" x14ac:dyDescent="0.2">
      <c r="A410" s="141">
        <f t="shared" si="22"/>
        <v>409</v>
      </c>
      <c r="B410" s="13">
        <v>43925</v>
      </c>
      <c r="C410" s="13" t="str">
        <f t="shared" si="24"/>
        <v>USBP</v>
      </c>
      <c r="D410" s="11" t="s">
        <v>20</v>
      </c>
      <c r="E410" s="11" t="s">
        <v>232</v>
      </c>
      <c r="G410" s="2" t="s">
        <v>72</v>
      </c>
      <c r="H410" s="163" t="str">
        <f t="shared" si="25"/>
        <v>Weslaco, TX</v>
      </c>
      <c r="I410" s="129">
        <v>1</v>
      </c>
      <c r="J410" s="11" t="s">
        <v>74</v>
      </c>
      <c r="K410" s="11" t="s">
        <v>74</v>
      </c>
      <c r="L410" s="11" t="s">
        <v>73</v>
      </c>
      <c r="M410" s="11" t="s">
        <v>74</v>
      </c>
      <c r="O410" s="11" t="s">
        <v>74</v>
      </c>
      <c r="P410" s="11" t="s">
        <v>74</v>
      </c>
      <c r="Q410" s="2"/>
      <c r="R410" s="30"/>
      <c r="S410" s="11" t="s">
        <v>76</v>
      </c>
      <c r="T410" s="30"/>
      <c r="U410" s="30"/>
      <c r="V410" s="30" t="s">
        <v>944</v>
      </c>
      <c r="W410" s="11" t="s">
        <v>77</v>
      </c>
      <c r="X410" s="219" t="s">
        <v>570</v>
      </c>
      <c r="Y410" s="137"/>
      <c r="Z410" s="138"/>
    </row>
    <row r="411" spans="1:26" s="11" customFormat="1" ht="32" x14ac:dyDescent="0.2">
      <c r="A411" s="141">
        <f t="shared" si="22"/>
        <v>410</v>
      </c>
      <c r="B411" s="13">
        <v>43925</v>
      </c>
      <c r="C411" s="13" t="str">
        <f t="shared" si="24"/>
        <v>USBP</v>
      </c>
      <c r="D411" s="11" t="s">
        <v>20</v>
      </c>
      <c r="E411" s="11" t="s">
        <v>232</v>
      </c>
      <c r="G411" s="2" t="s">
        <v>72</v>
      </c>
      <c r="H411" s="163" t="str">
        <f t="shared" si="25"/>
        <v>Weslaco, TX</v>
      </c>
      <c r="I411" s="129">
        <v>1</v>
      </c>
      <c r="J411" s="11" t="s">
        <v>74</v>
      </c>
      <c r="K411" s="11" t="s">
        <v>74</v>
      </c>
      <c r="L411" s="11" t="s">
        <v>73</v>
      </c>
      <c r="M411" s="11" t="s">
        <v>74</v>
      </c>
      <c r="O411" s="11" t="s">
        <v>74</v>
      </c>
      <c r="P411" s="11" t="s">
        <v>74</v>
      </c>
      <c r="Q411" s="2"/>
      <c r="R411" s="30"/>
      <c r="S411" s="11" t="s">
        <v>76</v>
      </c>
      <c r="T411" s="30"/>
      <c r="U411" s="30"/>
      <c r="V411" s="30" t="s">
        <v>944</v>
      </c>
      <c r="W411" s="11" t="s">
        <v>77</v>
      </c>
      <c r="X411" s="219" t="s">
        <v>570</v>
      </c>
      <c r="Y411" s="137"/>
      <c r="Z411" s="138"/>
    </row>
    <row r="412" spans="1:26" s="11" customFormat="1" ht="32" x14ac:dyDescent="0.2">
      <c r="A412" s="141">
        <f t="shared" si="22"/>
        <v>411</v>
      </c>
      <c r="B412" s="13">
        <v>43925</v>
      </c>
      <c r="C412" s="13" t="str">
        <f t="shared" si="24"/>
        <v>USBP</v>
      </c>
      <c r="D412" s="11" t="s">
        <v>20</v>
      </c>
      <c r="E412" s="11" t="s">
        <v>232</v>
      </c>
      <c r="G412" s="2" t="s">
        <v>72</v>
      </c>
      <c r="H412" s="163" t="str">
        <f t="shared" si="25"/>
        <v>Weslaco, TX</v>
      </c>
      <c r="I412" s="129">
        <v>1</v>
      </c>
      <c r="J412" s="11" t="s">
        <v>74</v>
      </c>
      <c r="K412" s="11" t="s">
        <v>74</v>
      </c>
      <c r="L412" s="11" t="s">
        <v>73</v>
      </c>
      <c r="M412" s="11" t="s">
        <v>74</v>
      </c>
      <c r="O412" s="11" t="s">
        <v>74</v>
      </c>
      <c r="P412" s="11" t="s">
        <v>74</v>
      </c>
      <c r="Q412" s="2"/>
      <c r="R412" s="30"/>
      <c r="S412" s="11" t="s">
        <v>76</v>
      </c>
      <c r="T412" s="30"/>
      <c r="U412" s="30"/>
      <c r="V412" s="30" t="s">
        <v>944</v>
      </c>
      <c r="W412" s="11" t="s">
        <v>77</v>
      </c>
      <c r="X412" s="219" t="s">
        <v>570</v>
      </c>
      <c r="Y412" s="137"/>
      <c r="Z412" s="138"/>
    </row>
    <row r="413" spans="1:26" s="11" customFormat="1" ht="48" x14ac:dyDescent="0.2">
      <c r="A413" s="141">
        <f t="shared" si="22"/>
        <v>412</v>
      </c>
      <c r="B413" s="13">
        <v>43914</v>
      </c>
      <c r="C413" s="13" t="str">
        <f t="shared" si="24"/>
        <v>USBP</v>
      </c>
      <c r="D413" s="11" t="s">
        <v>27</v>
      </c>
      <c r="E413" s="35" t="s">
        <v>27</v>
      </c>
      <c r="F413" s="35" t="s">
        <v>85</v>
      </c>
      <c r="G413" s="2" t="s">
        <v>86</v>
      </c>
      <c r="H413" s="163" t="str">
        <f t="shared" si="25"/>
        <v>Selfridge ANGB, MI</v>
      </c>
      <c r="I413" s="129">
        <v>1</v>
      </c>
      <c r="J413" s="11" t="s">
        <v>73</v>
      </c>
      <c r="K413" s="11" t="s">
        <v>74</v>
      </c>
      <c r="L413" s="11" t="s">
        <v>73</v>
      </c>
      <c r="M413" s="11" t="s">
        <v>74</v>
      </c>
      <c r="N413" s="11" t="s">
        <v>311</v>
      </c>
      <c r="O413" s="11" t="s">
        <v>73</v>
      </c>
      <c r="P413" s="11" t="s">
        <v>73</v>
      </c>
      <c r="Q413" s="2" t="s">
        <v>75</v>
      </c>
      <c r="R413" s="30"/>
      <c r="S413" s="11" t="s">
        <v>76</v>
      </c>
      <c r="T413" s="30"/>
      <c r="U413" s="30"/>
      <c r="V413" s="30" t="s">
        <v>944</v>
      </c>
      <c r="W413" s="29" t="s">
        <v>80</v>
      </c>
      <c r="X413" s="226" t="s">
        <v>571</v>
      </c>
      <c r="Y413" s="156">
        <v>43914</v>
      </c>
      <c r="Z413" s="157" t="s">
        <v>188</v>
      </c>
    </row>
    <row r="414" spans="1:26" s="11" customFormat="1" ht="32" x14ac:dyDescent="0.2">
      <c r="A414" s="141">
        <f t="shared" si="22"/>
        <v>413</v>
      </c>
      <c r="B414" s="13">
        <v>43922</v>
      </c>
      <c r="C414" s="13" t="str">
        <f t="shared" si="24"/>
        <v>USBP</v>
      </c>
      <c r="D414" s="11" t="s">
        <v>27</v>
      </c>
      <c r="E414" s="35" t="s">
        <v>27</v>
      </c>
      <c r="F414" s="35" t="s">
        <v>202</v>
      </c>
      <c r="G414" s="2" t="s">
        <v>86</v>
      </c>
      <c r="H414" s="163" t="str">
        <f t="shared" si="25"/>
        <v>Selfridge ANGB, MI</v>
      </c>
      <c r="I414" s="129">
        <v>1</v>
      </c>
      <c r="J414" s="11" t="s">
        <v>74</v>
      </c>
      <c r="K414" s="11" t="s">
        <v>73</v>
      </c>
      <c r="L414" s="11" t="s">
        <v>73</v>
      </c>
      <c r="M414" s="11" t="s">
        <v>74</v>
      </c>
      <c r="N414" s="11" t="s">
        <v>471</v>
      </c>
      <c r="O414" s="11" t="s">
        <v>74</v>
      </c>
      <c r="P414" s="11" t="s">
        <v>74</v>
      </c>
      <c r="Q414" s="2"/>
      <c r="R414" s="30"/>
      <c r="S414" s="11" t="s">
        <v>76</v>
      </c>
      <c r="T414" s="30"/>
      <c r="U414" s="30"/>
      <c r="V414" s="30" t="s">
        <v>944</v>
      </c>
      <c r="W414" s="11" t="s">
        <v>77</v>
      </c>
      <c r="X414" s="226" t="s">
        <v>572</v>
      </c>
      <c r="Y414" s="159"/>
      <c r="Z414" s="159"/>
    </row>
    <row r="415" spans="1:26" s="138" customFormat="1" ht="16" x14ac:dyDescent="0.2">
      <c r="A415" s="141">
        <f t="shared" si="22"/>
        <v>414</v>
      </c>
      <c r="B415" s="137">
        <f>'USBP MASTER'!B357</f>
        <v>43922</v>
      </c>
      <c r="C415" s="13" t="str">
        <f t="shared" si="24"/>
        <v>USBP</v>
      </c>
      <c r="D415" s="138" t="s">
        <v>34</v>
      </c>
      <c r="E415" s="44" t="s">
        <v>34</v>
      </c>
      <c r="F415" s="44" t="s">
        <v>107</v>
      </c>
      <c r="G415" s="44" t="s">
        <v>89</v>
      </c>
      <c r="H415" s="163" t="str">
        <f t="shared" si="25"/>
        <v>El Centro, CA</v>
      </c>
      <c r="I415" s="253">
        <v>1</v>
      </c>
      <c r="J415" s="138" t="s">
        <v>74</v>
      </c>
      <c r="K415" s="138" t="s">
        <v>74</v>
      </c>
      <c r="L415" s="138" t="s">
        <v>73</v>
      </c>
      <c r="M415" s="138" t="s">
        <v>74</v>
      </c>
      <c r="O415" s="11" t="s">
        <v>74</v>
      </c>
      <c r="P415" s="138" t="s">
        <v>74</v>
      </c>
      <c r="Q415" s="44"/>
      <c r="R415" s="30"/>
      <c r="S415" s="11" t="s">
        <v>76</v>
      </c>
      <c r="T415" s="30"/>
      <c r="U415" s="30"/>
      <c r="V415" s="30" t="s">
        <v>944</v>
      </c>
      <c r="W415" s="138" t="s">
        <v>77</v>
      </c>
      <c r="X415" s="219" t="s">
        <v>462</v>
      </c>
    </row>
    <row r="416" spans="1:26" s="11" customFormat="1" ht="63.75" customHeight="1" x14ac:dyDescent="0.2">
      <c r="A416" s="141">
        <f t="shared" si="22"/>
        <v>415</v>
      </c>
      <c r="B416" s="13">
        <v>43913</v>
      </c>
      <c r="C416" s="13" t="str">
        <f t="shared" si="24"/>
        <v>USBP</v>
      </c>
      <c r="D416" s="11" t="s">
        <v>34</v>
      </c>
      <c r="E416" s="35" t="s">
        <v>34</v>
      </c>
      <c r="F416" s="35"/>
      <c r="G416" s="2" t="s">
        <v>89</v>
      </c>
      <c r="H416" s="163" t="str">
        <f t="shared" si="25"/>
        <v>El Centro, CA</v>
      </c>
      <c r="I416" s="129">
        <v>1</v>
      </c>
      <c r="J416" s="11" t="s">
        <v>73</v>
      </c>
      <c r="K416" s="11" t="s">
        <v>74</v>
      </c>
      <c r="L416" s="11" t="s">
        <v>73</v>
      </c>
      <c r="M416" s="11" t="s">
        <v>74</v>
      </c>
      <c r="N416" s="11" t="s">
        <v>213</v>
      </c>
      <c r="O416" s="11" t="s">
        <v>74</v>
      </c>
      <c r="P416" s="11" t="s">
        <v>74</v>
      </c>
      <c r="Q416" s="231"/>
      <c r="R416" s="30"/>
      <c r="S416" s="11" t="s">
        <v>76</v>
      </c>
      <c r="T416" s="30"/>
      <c r="U416" s="30"/>
      <c r="V416" s="30" t="s">
        <v>944</v>
      </c>
      <c r="W416" s="11" t="s">
        <v>573</v>
      </c>
      <c r="X416" s="216" t="s">
        <v>574</v>
      </c>
      <c r="Y416" s="137">
        <v>43909</v>
      </c>
      <c r="Z416" s="138" t="s">
        <v>188</v>
      </c>
    </row>
    <row r="417" spans="1:26" s="11" customFormat="1" ht="16" x14ac:dyDescent="0.2">
      <c r="A417" s="141">
        <f t="shared" si="22"/>
        <v>416</v>
      </c>
      <c r="B417" s="13">
        <v>43915</v>
      </c>
      <c r="C417" s="13" t="str">
        <f t="shared" si="24"/>
        <v>USBP</v>
      </c>
      <c r="D417" s="11" t="s">
        <v>36</v>
      </c>
      <c r="E417" s="11" t="s">
        <v>288</v>
      </c>
      <c r="G417" s="44" t="s">
        <v>89</v>
      </c>
      <c r="H417" s="163" t="str">
        <f t="shared" si="25"/>
        <v>Wellton, AZ</v>
      </c>
      <c r="I417" s="129">
        <v>1</v>
      </c>
      <c r="J417" s="11" t="s">
        <v>73</v>
      </c>
      <c r="K417" s="11" t="s">
        <v>74</v>
      </c>
      <c r="L417" s="11" t="s">
        <v>73</v>
      </c>
      <c r="M417" s="11" t="s">
        <v>74</v>
      </c>
      <c r="N417" s="11" t="s">
        <v>575</v>
      </c>
      <c r="O417" s="11" t="s">
        <v>73</v>
      </c>
      <c r="P417" s="11" t="s">
        <v>74</v>
      </c>
      <c r="Q417" s="2"/>
      <c r="R417" s="30"/>
      <c r="S417" s="11" t="s">
        <v>76</v>
      </c>
      <c r="T417" s="30"/>
      <c r="U417" s="30"/>
      <c r="V417" s="30" t="s">
        <v>944</v>
      </c>
      <c r="W417" s="11" t="s">
        <v>77</v>
      </c>
      <c r="X417" s="226" t="s">
        <v>576</v>
      </c>
      <c r="Y417" s="159" t="s">
        <v>199</v>
      </c>
      <c r="Z417" s="159" t="s">
        <v>188</v>
      </c>
    </row>
    <row r="418" spans="1:26" s="43" customFormat="1" ht="32" x14ac:dyDescent="0.2">
      <c r="A418" s="141">
        <f t="shared" si="22"/>
        <v>417</v>
      </c>
      <c r="B418" s="137">
        <v>43915</v>
      </c>
      <c r="C418" s="13" t="str">
        <f t="shared" si="24"/>
        <v>USBP</v>
      </c>
      <c r="D418" s="45" t="s">
        <v>17</v>
      </c>
      <c r="E418" s="35" t="s">
        <v>17</v>
      </c>
      <c r="F418" s="35"/>
      <c r="G418" s="44" t="s">
        <v>72</v>
      </c>
      <c r="H418" s="163" t="str">
        <f t="shared" si="25"/>
        <v>Laredo, TX</v>
      </c>
      <c r="I418" s="249">
        <v>1</v>
      </c>
      <c r="J418" s="45" t="s">
        <v>74</v>
      </c>
      <c r="K418" s="45" t="s">
        <v>74</v>
      </c>
      <c r="L418" s="45" t="s">
        <v>73</v>
      </c>
      <c r="M418" s="45" t="s">
        <v>74</v>
      </c>
      <c r="N418" s="43" t="s">
        <v>280</v>
      </c>
      <c r="O418" s="11" t="s">
        <v>74</v>
      </c>
      <c r="P418" s="45" t="s">
        <v>74</v>
      </c>
      <c r="Q418" s="44"/>
      <c r="R418" s="30"/>
      <c r="S418" s="11" t="s">
        <v>76</v>
      </c>
      <c r="T418" s="30"/>
      <c r="U418" s="30"/>
      <c r="V418" s="30" t="s">
        <v>944</v>
      </c>
      <c r="W418" s="43" t="s">
        <v>96</v>
      </c>
      <c r="X418" s="216" t="s">
        <v>577</v>
      </c>
      <c r="Y418" s="47"/>
      <c r="Z418" s="48"/>
    </row>
    <row r="419" spans="1:26" s="43" customFormat="1" ht="32" x14ac:dyDescent="0.2">
      <c r="A419" s="141">
        <f t="shared" si="22"/>
        <v>418</v>
      </c>
      <c r="B419" s="137">
        <f t="shared" ref="B419:B433" si="26">B418</f>
        <v>43915</v>
      </c>
      <c r="C419" s="13" t="str">
        <f t="shared" si="24"/>
        <v>USBP</v>
      </c>
      <c r="D419" s="45" t="s">
        <v>17</v>
      </c>
      <c r="E419" s="35" t="s">
        <v>17</v>
      </c>
      <c r="F419" s="35"/>
      <c r="G419" s="44" t="s">
        <v>72</v>
      </c>
      <c r="H419" s="163" t="str">
        <f t="shared" si="25"/>
        <v>Laredo, TX</v>
      </c>
      <c r="I419" s="249">
        <v>1</v>
      </c>
      <c r="J419" s="45" t="s">
        <v>74</v>
      </c>
      <c r="K419" s="45" t="s">
        <v>74</v>
      </c>
      <c r="L419" s="45" t="s">
        <v>73</v>
      </c>
      <c r="M419" s="45" t="s">
        <v>74</v>
      </c>
      <c r="N419" s="43" t="str">
        <f t="shared" ref="N419:N433" si="27">N418</f>
        <v>SQ began 03/26/2020</v>
      </c>
      <c r="O419" s="11" t="s">
        <v>74</v>
      </c>
      <c r="P419" s="45" t="s">
        <v>74</v>
      </c>
      <c r="Q419" s="44"/>
      <c r="R419" s="30"/>
      <c r="S419" s="11" t="s">
        <v>76</v>
      </c>
      <c r="T419" s="30"/>
      <c r="U419" s="30"/>
      <c r="V419" s="30" t="s">
        <v>944</v>
      </c>
      <c r="W419" s="43" t="s">
        <v>96</v>
      </c>
      <c r="X419" s="216" t="s">
        <v>578</v>
      </c>
      <c r="Y419" s="47"/>
      <c r="Z419" s="48"/>
    </row>
    <row r="420" spans="1:26" s="43" customFormat="1" ht="32" x14ac:dyDescent="0.2">
      <c r="A420" s="141">
        <f t="shared" si="22"/>
        <v>419</v>
      </c>
      <c r="B420" s="137">
        <f t="shared" si="26"/>
        <v>43915</v>
      </c>
      <c r="C420" s="13" t="str">
        <f t="shared" si="24"/>
        <v>USBP</v>
      </c>
      <c r="D420" s="45" t="s">
        <v>17</v>
      </c>
      <c r="E420" s="35" t="s">
        <v>17</v>
      </c>
      <c r="F420" s="35"/>
      <c r="G420" s="44" t="s">
        <v>72</v>
      </c>
      <c r="H420" s="163" t="str">
        <f t="shared" si="25"/>
        <v>Laredo, TX</v>
      </c>
      <c r="I420" s="249">
        <v>1</v>
      </c>
      <c r="J420" s="45" t="s">
        <v>74</v>
      </c>
      <c r="K420" s="45" t="s">
        <v>74</v>
      </c>
      <c r="L420" s="45" t="s">
        <v>73</v>
      </c>
      <c r="M420" s="45" t="s">
        <v>74</v>
      </c>
      <c r="N420" s="43" t="str">
        <f t="shared" si="27"/>
        <v>SQ began 03/26/2020</v>
      </c>
      <c r="O420" s="11" t="s">
        <v>74</v>
      </c>
      <c r="P420" s="45" t="s">
        <v>74</v>
      </c>
      <c r="Q420" s="44"/>
      <c r="R420" s="30"/>
      <c r="S420" s="11" t="s">
        <v>76</v>
      </c>
      <c r="T420" s="30"/>
      <c r="U420" s="30"/>
      <c r="V420" s="30" t="s">
        <v>944</v>
      </c>
      <c r="W420" s="43" t="s">
        <v>125</v>
      </c>
      <c r="X420" s="216" t="s">
        <v>579</v>
      </c>
      <c r="Y420" s="47"/>
      <c r="Z420" s="48"/>
    </row>
    <row r="421" spans="1:26" s="43" customFormat="1" ht="32" x14ac:dyDescent="0.2">
      <c r="A421" s="141">
        <f t="shared" si="22"/>
        <v>420</v>
      </c>
      <c r="B421" s="137">
        <f t="shared" si="26"/>
        <v>43915</v>
      </c>
      <c r="C421" s="13" t="str">
        <f t="shared" si="24"/>
        <v>USBP</v>
      </c>
      <c r="D421" s="45" t="s">
        <v>17</v>
      </c>
      <c r="E421" s="35" t="s">
        <v>17</v>
      </c>
      <c r="F421" s="35"/>
      <c r="G421" s="44" t="s">
        <v>72</v>
      </c>
      <c r="H421" s="163" t="str">
        <f t="shared" si="25"/>
        <v>Laredo, TX</v>
      </c>
      <c r="I421" s="249">
        <v>1</v>
      </c>
      <c r="J421" s="45" t="s">
        <v>74</v>
      </c>
      <c r="K421" s="45" t="s">
        <v>74</v>
      </c>
      <c r="L421" s="45" t="s">
        <v>73</v>
      </c>
      <c r="M421" s="45" t="s">
        <v>74</v>
      </c>
      <c r="N421" s="43" t="str">
        <f t="shared" si="27"/>
        <v>SQ began 03/26/2020</v>
      </c>
      <c r="O421" s="11" t="s">
        <v>74</v>
      </c>
      <c r="P421" s="45" t="s">
        <v>74</v>
      </c>
      <c r="Q421" s="44"/>
      <c r="R421" s="30"/>
      <c r="S421" s="11" t="s">
        <v>76</v>
      </c>
      <c r="T421" s="30"/>
      <c r="U421" s="30"/>
      <c r="V421" s="30" t="s">
        <v>944</v>
      </c>
      <c r="W421" s="43" t="s">
        <v>160</v>
      </c>
      <c r="X421" s="216" t="s">
        <v>580</v>
      </c>
      <c r="Y421" s="47"/>
      <c r="Z421" s="48"/>
    </row>
    <row r="422" spans="1:26" s="43" customFormat="1" ht="32" x14ac:dyDescent="0.2">
      <c r="A422" s="141">
        <f t="shared" si="22"/>
        <v>421</v>
      </c>
      <c r="B422" s="137">
        <f t="shared" si="26"/>
        <v>43915</v>
      </c>
      <c r="C422" s="13" t="str">
        <f t="shared" si="24"/>
        <v>USBP</v>
      </c>
      <c r="D422" s="45" t="s">
        <v>17</v>
      </c>
      <c r="E422" s="35" t="s">
        <v>17</v>
      </c>
      <c r="F422" s="35"/>
      <c r="G422" s="44" t="s">
        <v>72</v>
      </c>
      <c r="H422" s="163" t="str">
        <f t="shared" si="25"/>
        <v>Laredo, TX</v>
      </c>
      <c r="I422" s="249">
        <v>1</v>
      </c>
      <c r="J422" s="45" t="s">
        <v>74</v>
      </c>
      <c r="K422" s="45" t="s">
        <v>74</v>
      </c>
      <c r="L422" s="45" t="s">
        <v>73</v>
      </c>
      <c r="M422" s="45" t="s">
        <v>74</v>
      </c>
      <c r="N422" s="43" t="str">
        <f t="shared" si="27"/>
        <v>SQ began 03/26/2020</v>
      </c>
      <c r="O422" s="11" t="s">
        <v>74</v>
      </c>
      <c r="P422" s="45" t="s">
        <v>74</v>
      </c>
      <c r="Q422" s="44"/>
      <c r="R422" s="30"/>
      <c r="S422" s="11" t="s">
        <v>76</v>
      </c>
      <c r="T422" s="30"/>
      <c r="U422" s="30"/>
      <c r="V422" s="30" t="s">
        <v>944</v>
      </c>
      <c r="W422" s="43" t="s">
        <v>77</v>
      </c>
      <c r="X422" s="216" t="s">
        <v>581</v>
      </c>
      <c r="Y422" s="47"/>
      <c r="Z422" s="48"/>
    </row>
    <row r="423" spans="1:26" s="43" customFormat="1" ht="32" x14ac:dyDescent="0.2">
      <c r="A423" s="141">
        <f t="shared" si="22"/>
        <v>422</v>
      </c>
      <c r="B423" s="137">
        <f t="shared" si="26"/>
        <v>43915</v>
      </c>
      <c r="C423" s="13" t="str">
        <f t="shared" si="24"/>
        <v>USBP</v>
      </c>
      <c r="D423" s="45" t="s">
        <v>17</v>
      </c>
      <c r="E423" s="35" t="s">
        <v>17</v>
      </c>
      <c r="F423" s="35"/>
      <c r="G423" s="44" t="s">
        <v>72</v>
      </c>
      <c r="H423" s="163" t="str">
        <f t="shared" si="25"/>
        <v>Laredo, TX</v>
      </c>
      <c r="I423" s="249">
        <v>1</v>
      </c>
      <c r="J423" s="45" t="s">
        <v>74</v>
      </c>
      <c r="K423" s="45" t="s">
        <v>74</v>
      </c>
      <c r="L423" s="45" t="s">
        <v>73</v>
      </c>
      <c r="M423" s="45" t="s">
        <v>74</v>
      </c>
      <c r="N423" s="43" t="str">
        <f t="shared" si="27"/>
        <v>SQ began 03/26/2020</v>
      </c>
      <c r="O423" s="11" t="s">
        <v>74</v>
      </c>
      <c r="P423" s="45" t="s">
        <v>74</v>
      </c>
      <c r="Q423" s="44"/>
      <c r="R423" s="30"/>
      <c r="S423" s="11" t="s">
        <v>76</v>
      </c>
      <c r="T423" s="30"/>
      <c r="U423" s="30"/>
      <c r="V423" s="30" t="s">
        <v>944</v>
      </c>
      <c r="W423" s="43" t="s">
        <v>77</v>
      </c>
      <c r="X423" s="216" t="s">
        <v>582</v>
      </c>
      <c r="Y423" s="47"/>
      <c r="Z423" s="48"/>
    </row>
    <row r="424" spans="1:26" s="43" customFormat="1" ht="32" x14ac:dyDescent="0.2">
      <c r="A424" s="141">
        <f t="shared" si="22"/>
        <v>423</v>
      </c>
      <c r="B424" s="137">
        <f t="shared" si="26"/>
        <v>43915</v>
      </c>
      <c r="C424" s="13" t="str">
        <f t="shared" si="24"/>
        <v>USBP</v>
      </c>
      <c r="D424" s="45" t="s">
        <v>17</v>
      </c>
      <c r="E424" s="35" t="s">
        <v>17</v>
      </c>
      <c r="F424" s="35"/>
      <c r="G424" s="44" t="s">
        <v>72</v>
      </c>
      <c r="H424" s="163" t="str">
        <f t="shared" si="25"/>
        <v>Laredo, TX</v>
      </c>
      <c r="I424" s="249">
        <v>1</v>
      </c>
      <c r="J424" s="45" t="s">
        <v>74</v>
      </c>
      <c r="K424" s="45" t="s">
        <v>74</v>
      </c>
      <c r="L424" s="45" t="s">
        <v>73</v>
      </c>
      <c r="M424" s="45" t="s">
        <v>74</v>
      </c>
      <c r="N424" s="43" t="str">
        <f t="shared" si="27"/>
        <v>SQ began 03/26/2020</v>
      </c>
      <c r="O424" s="11" t="s">
        <v>74</v>
      </c>
      <c r="P424" s="45" t="s">
        <v>74</v>
      </c>
      <c r="Q424" s="44"/>
      <c r="R424" s="30"/>
      <c r="S424" s="11" t="s">
        <v>76</v>
      </c>
      <c r="T424" s="30"/>
      <c r="U424" s="30"/>
      <c r="V424" s="30" t="s">
        <v>944</v>
      </c>
      <c r="W424" s="43" t="s">
        <v>77</v>
      </c>
      <c r="X424" s="216" t="s">
        <v>583</v>
      </c>
      <c r="Y424" s="47"/>
      <c r="Z424" s="48"/>
    </row>
    <row r="425" spans="1:26" s="43" customFormat="1" ht="32" x14ac:dyDescent="0.2">
      <c r="A425" s="141">
        <f t="shared" si="22"/>
        <v>424</v>
      </c>
      <c r="B425" s="137">
        <f t="shared" si="26"/>
        <v>43915</v>
      </c>
      <c r="C425" s="13" t="str">
        <f t="shared" si="24"/>
        <v>USBP</v>
      </c>
      <c r="D425" s="45" t="s">
        <v>17</v>
      </c>
      <c r="E425" s="35" t="s">
        <v>17</v>
      </c>
      <c r="F425" s="35"/>
      <c r="G425" s="44" t="s">
        <v>72</v>
      </c>
      <c r="H425" s="163" t="str">
        <f t="shared" si="25"/>
        <v>Laredo, TX</v>
      </c>
      <c r="I425" s="249">
        <v>1</v>
      </c>
      <c r="J425" s="45" t="s">
        <v>74</v>
      </c>
      <c r="K425" s="45" t="s">
        <v>74</v>
      </c>
      <c r="L425" s="45" t="s">
        <v>73</v>
      </c>
      <c r="M425" s="45" t="s">
        <v>74</v>
      </c>
      <c r="N425" s="43" t="str">
        <f t="shared" si="27"/>
        <v>SQ began 03/26/2020</v>
      </c>
      <c r="O425" s="11" t="s">
        <v>74</v>
      </c>
      <c r="P425" s="45" t="s">
        <v>74</v>
      </c>
      <c r="Q425" s="44"/>
      <c r="R425" s="30"/>
      <c r="S425" s="11" t="s">
        <v>76</v>
      </c>
      <c r="T425" s="30"/>
      <c r="U425" s="30"/>
      <c r="V425" s="30" t="s">
        <v>944</v>
      </c>
      <c r="W425" s="43" t="s">
        <v>77</v>
      </c>
      <c r="X425" s="216" t="s">
        <v>584</v>
      </c>
      <c r="Y425" s="47"/>
      <c r="Z425" s="48"/>
    </row>
    <row r="426" spans="1:26" s="43" customFormat="1" ht="32" x14ac:dyDescent="0.2">
      <c r="A426" s="141">
        <f t="shared" si="22"/>
        <v>425</v>
      </c>
      <c r="B426" s="137">
        <f t="shared" si="26"/>
        <v>43915</v>
      </c>
      <c r="C426" s="13" t="str">
        <f t="shared" si="24"/>
        <v>USBP</v>
      </c>
      <c r="D426" s="45" t="s">
        <v>17</v>
      </c>
      <c r="E426" s="35" t="s">
        <v>17</v>
      </c>
      <c r="F426" s="35"/>
      <c r="G426" s="44" t="s">
        <v>72</v>
      </c>
      <c r="H426" s="163" t="str">
        <f t="shared" ref="H426:H489" si="28">INDEX(STATIONLOCATION,MATCH(E426, STATIONCODES, 0))</f>
        <v>Laredo, TX</v>
      </c>
      <c r="I426" s="249">
        <v>1</v>
      </c>
      <c r="J426" s="45" t="s">
        <v>74</v>
      </c>
      <c r="K426" s="45" t="s">
        <v>74</v>
      </c>
      <c r="L426" s="45" t="s">
        <v>73</v>
      </c>
      <c r="M426" s="45" t="s">
        <v>74</v>
      </c>
      <c r="N426" s="43" t="str">
        <f t="shared" si="27"/>
        <v>SQ began 03/26/2020</v>
      </c>
      <c r="O426" s="11" t="s">
        <v>74</v>
      </c>
      <c r="P426" s="45" t="s">
        <v>74</v>
      </c>
      <c r="Q426" s="44"/>
      <c r="R426" s="30"/>
      <c r="S426" s="11" t="s">
        <v>76</v>
      </c>
      <c r="T426" s="30"/>
      <c r="U426" s="30"/>
      <c r="V426" s="30" t="s">
        <v>944</v>
      </c>
      <c r="W426" s="43" t="s">
        <v>77</v>
      </c>
      <c r="X426" s="216" t="s">
        <v>585</v>
      </c>
      <c r="Y426" s="47"/>
      <c r="Z426" s="48"/>
    </row>
    <row r="427" spans="1:26" s="43" customFormat="1" ht="32" x14ac:dyDescent="0.2">
      <c r="A427" s="141">
        <f t="shared" si="22"/>
        <v>426</v>
      </c>
      <c r="B427" s="137">
        <f t="shared" si="26"/>
        <v>43915</v>
      </c>
      <c r="C427" s="13" t="str">
        <f t="shared" si="24"/>
        <v>USBP</v>
      </c>
      <c r="D427" s="45" t="s">
        <v>17</v>
      </c>
      <c r="E427" s="35" t="s">
        <v>17</v>
      </c>
      <c r="F427" s="35"/>
      <c r="G427" s="44" t="s">
        <v>72</v>
      </c>
      <c r="H427" s="163" t="str">
        <f t="shared" si="28"/>
        <v>Laredo, TX</v>
      </c>
      <c r="I427" s="249">
        <v>1</v>
      </c>
      <c r="J427" s="45" t="s">
        <v>74</v>
      </c>
      <c r="K427" s="45" t="s">
        <v>74</v>
      </c>
      <c r="L427" s="45" t="s">
        <v>73</v>
      </c>
      <c r="M427" s="45" t="s">
        <v>74</v>
      </c>
      <c r="N427" s="43" t="str">
        <f t="shared" si="27"/>
        <v>SQ began 03/26/2020</v>
      </c>
      <c r="O427" s="11" t="s">
        <v>74</v>
      </c>
      <c r="P427" s="45" t="s">
        <v>74</v>
      </c>
      <c r="Q427" s="44"/>
      <c r="R427" s="30"/>
      <c r="S427" s="11" t="s">
        <v>76</v>
      </c>
      <c r="T427" s="30"/>
      <c r="U427" s="30"/>
      <c r="V427" s="30" t="s">
        <v>944</v>
      </c>
      <c r="W427" s="43" t="s">
        <v>77</v>
      </c>
      <c r="X427" s="216" t="s">
        <v>586</v>
      </c>
      <c r="Y427" s="47"/>
      <c r="Z427" s="48"/>
    </row>
    <row r="428" spans="1:26" s="43" customFormat="1" ht="32" x14ac:dyDescent="0.2">
      <c r="A428" s="141">
        <f t="shared" si="22"/>
        <v>427</v>
      </c>
      <c r="B428" s="137">
        <f t="shared" si="26"/>
        <v>43915</v>
      </c>
      <c r="C428" s="13" t="str">
        <f t="shared" si="24"/>
        <v>USBP</v>
      </c>
      <c r="D428" s="45" t="s">
        <v>17</v>
      </c>
      <c r="E428" s="35" t="s">
        <v>123</v>
      </c>
      <c r="F428" s="35"/>
      <c r="G428" s="44" t="s">
        <v>72</v>
      </c>
      <c r="H428" s="163" t="str">
        <f t="shared" si="28"/>
        <v>Laredo, TX</v>
      </c>
      <c r="I428" s="249">
        <v>1</v>
      </c>
      <c r="J428" s="45" t="s">
        <v>74</v>
      </c>
      <c r="K428" s="45" t="s">
        <v>74</v>
      </c>
      <c r="L428" s="45" t="s">
        <v>73</v>
      </c>
      <c r="M428" s="45" t="s">
        <v>74</v>
      </c>
      <c r="N428" s="43" t="str">
        <f t="shared" si="27"/>
        <v>SQ began 03/26/2020</v>
      </c>
      <c r="O428" s="11" t="s">
        <v>74</v>
      </c>
      <c r="P428" s="45" t="s">
        <v>74</v>
      </c>
      <c r="Q428" s="44"/>
      <c r="R428" s="30"/>
      <c r="S428" s="11" t="s">
        <v>76</v>
      </c>
      <c r="T428" s="30"/>
      <c r="U428" s="30"/>
      <c r="V428" s="30" t="s">
        <v>944</v>
      </c>
      <c r="W428" s="43" t="s">
        <v>77</v>
      </c>
      <c r="X428" s="216" t="s">
        <v>586</v>
      </c>
      <c r="Y428" s="47"/>
      <c r="Z428" s="48"/>
    </row>
    <row r="429" spans="1:26" s="43" customFormat="1" ht="32" x14ac:dyDescent="0.2">
      <c r="A429" s="141">
        <f t="shared" si="22"/>
        <v>428</v>
      </c>
      <c r="B429" s="137">
        <f t="shared" si="26"/>
        <v>43915</v>
      </c>
      <c r="C429" s="13" t="str">
        <f t="shared" si="24"/>
        <v>USBP</v>
      </c>
      <c r="D429" s="45" t="s">
        <v>17</v>
      </c>
      <c r="E429" s="35" t="s">
        <v>123</v>
      </c>
      <c r="F429" s="35"/>
      <c r="G429" s="44" t="s">
        <v>72</v>
      </c>
      <c r="H429" s="163" t="str">
        <f t="shared" si="28"/>
        <v>Laredo, TX</v>
      </c>
      <c r="I429" s="249">
        <v>1</v>
      </c>
      <c r="J429" s="45" t="s">
        <v>74</v>
      </c>
      <c r="K429" s="45" t="s">
        <v>74</v>
      </c>
      <c r="L429" s="45" t="s">
        <v>73</v>
      </c>
      <c r="M429" s="45" t="s">
        <v>74</v>
      </c>
      <c r="N429" s="43" t="str">
        <f t="shared" si="27"/>
        <v>SQ began 03/26/2020</v>
      </c>
      <c r="O429" s="11" t="s">
        <v>74</v>
      </c>
      <c r="P429" s="45" t="s">
        <v>74</v>
      </c>
      <c r="Q429" s="44"/>
      <c r="R429" s="30"/>
      <c r="S429" s="11" t="s">
        <v>76</v>
      </c>
      <c r="T429" s="30"/>
      <c r="U429" s="30"/>
      <c r="V429" s="30" t="s">
        <v>944</v>
      </c>
      <c r="W429" s="43" t="s">
        <v>77</v>
      </c>
      <c r="X429" s="216" t="s">
        <v>586</v>
      </c>
      <c r="Y429" s="47"/>
      <c r="Z429" s="48"/>
    </row>
    <row r="430" spans="1:26" s="43" customFormat="1" ht="32" x14ac:dyDescent="0.2">
      <c r="A430" s="141">
        <f t="shared" si="22"/>
        <v>429</v>
      </c>
      <c r="B430" s="137">
        <f t="shared" si="26"/>
        <v>43915</v>
      </c>
      <c r="C430" s="13" t="str">
        <f t="shared" ref="C430:C451" si="29">"USBP"</f>
        <v>USBP</v>
      </c>
      <c r="D430" s="45" t="s">
        <v>17</v>
      </c>
      <c r="E430" s="35" t="s">
        <v>123</v>
      </c>
      <c r="F430" s="35"/>
      <c r="G430" s="44" t="s">
        <v>72</v>
      </c>
      <c r="H430" s="163" t="str">
        <f t="shared" si="28"/>
        <v>Laredo, TX</v>
      </c>
      <c r="I430" s="249">
        <v>1</v>
      </c>
      <c r="J430" s="45" t="s">
        <v>74</v>
      </c>
      <c r="K430" s="45" t="s">
        <v>74</v>
      </c>
      <c r="L430" s="45" t="s">
        <v>73</v>
      </c>
      <c r="M430" s="45" t="s">
        <v>74</v>
      </c>
      <c r="N430" s="43" t="str">
        <f t="shared" si="27"/>
        <v>SQ began 03/26/2020</v>
      </c>
      <c r="O430" s="11" t="s">
        <v>74</v>
      </c>
      <c r="P430" s="45" t="s">
        <v>74</v>
      </c>
      <c r="Q430" s="44"/>
      <c r="R430" s="30"/>
      <c r="S430" s="11" t="s">
        <v>76</v>
      </c>
      <c r="T430" s="30"/>
      <c r="U430" s="30"/>
      <c r="V430" s="30" t="s">
        <v>944</v>
      </c>
      <c r="W430" s="43" t="s">
        <v>77</v>
      </c>
      <c r="X430" s="216" t="s">
        <v>586</v>
      </c>
      <c r="Y430" s="47"/>
      <c r="Z430" s="48"/>
    </row>
    <row r="431" spans="1:26" s="43" customFormat="1" ht="32" x14ac:dyDescent="0.2">
      <c r="A431" s="141">
        <f t="shared" si="22"/>
        <v>430</v>
      </c>
      <c r="B431" s="137">
        <f t="shared" si="26"/>
        <v>43915</v>
      </c>
      <c r="C431" s="13" t="str">
        <f t="shared" si="29"/>
        <v>USBP</v>
      </c>
      <c r="D431" s="45" t="s">
        <v>17</v>
      </c>
      <c r="E431" s="35" t="s">
        <v>123</v>
      </c>
      <c r="F431" s="35"/>
      <c r="G431" s="44" t="s">
        <v>72</v>
      </c>
      <c r="H431" s="163" t="str">
        <f t="shared" si="28"/>
        <v>Laredo, TX</v>
      </c>
      <c r="I431" s="249">
        <v>1</v>
      </c>
      <c r="J431" s="45" t="s">
        <v>74</v>
      </c>
      <c r="K431" s="45" t="s">
        <v>74</v>
      </c>
      <c r="L431" s="45" t="s">
        <v>73</v>
      </c>
      <c r="M431" s="45" t="s">
        <v>74</v>
      </c>
      <c r="N431" s="43" t="str">
        <f t="shared" si="27"/>
        <v>SQ began 03/26/2020</v>
      </c>
      <c r="O431" s="11" t="s">
        <v>74</v>
      </c>
      <c r="P431" s="45" t="s">
        <v>74</v>
      </c>
      <c r="Q431" s="44"/>
      <c r="R431" s="30"/>
      <c r="S431" s="11" t="s">
        <v>76</v>
      </c>
      <c r="T431" s="30"/>
      <c r="U431" s="30"/>
      <c r="V431" s="30" t="s">
        <v>944</v>
      </c>
      <c r="W431" s="43" t="s">
        <v>77</v>
      </c>
      <c r="X431" s="216" t="s">
        <v>586</v>
      </c>
      <c r="Y431" s="47"/>
      <c r="Z431" s="48"/>
    </row>
    <row r="432" spans="1:26" s="43" customFormat="1" ht="32" x14ac:dyDescent="0.2">
      <c r="A432" s="141">
        <f t="shared" si="22"/>
        <v>431</v>
      </c>
      <c r="B432" s="137">
        <f t="shared" si="26"/>
        <v>43915</v>
      </c>
      <c r="C432" s="13" t="str">
        <f t="shared" si="29"/>
        <v>USBP</v>
      </c>
      <c r="D432" s="45" t="s">
        <v>17</v>
      </c>
      <c r="E432" s="35" t="s">
        <v>123</v>
      </c>
      <c r="F432" s="35"/>
      <c r="G432" s="44" t="s">
        <v>72</v>
      </c>
      <c r="H432" s="163" t="str">
        <f t="shared" si="28"/>
        <v>Laredo, TX</v>
      </c>
      <c r="I432" s="249">
        <v>1</v>
      </c>
      <c r="J432" s="45" t="s">
        <v>74</v>
      </c>
      <c r="K432" s="45" t="s">
        <v>74</v>
      </c>
      <c r="L432" s="45" t="s">
        <v>73</v>
      </c>
      <c r="M432" s="45" t="s">
        <v>74</v>
      </c>
      <c r="N432" s="43" t="str">
        <f t="shared" si="27"/>
        <v>SQ began 03/26/2020</v>
      </c>
      <c r="O432" s="11" t="s">
        <v>74</v>
      </c>
      <c r="P432" s="45" t="s">
        <v>74</v>
      </c>
      <c r="Q432" s="44"/>
      <c r="R432" s="30"/>
      <c r="S432" s="11" t="s">
        <v>76</v>
      </c>
      <c r="T432" s="30"/>
      <c r="U432" s="30"/>
      <c r="V432" s="30" t="s">
        <v>944</v>
      </c>
      <c r="W432" s="43" t="s">
        <v>77</v>
      </c>
      <c r="X432" s="216" t="s">
        <v>586</v>
      </c>
      <c r="Y432" s="47"/>
      <c r="Z432" s="48"/>
    </row>
    <row r="433" spans="1:26" s="43" customFormat="1" ht="32" x14ac:dyDescent="0.2">
      <c r="A433" s="141">
        <f t="shared" si="22"/>
        <v>432</v>
      </c>
      <c r="B433" s="137">
        <f t="shared" si="26"/>
        <v>43915</v>
      </c>
      <c r="C433" s="13" t="str">
        <f t="shared" si="29"/>
        <v>USBP</v>
      </c>
      <c r="D433" s="45" t="s">
        <v>17</v>
      </c>
      <c r="E433" s="35" t="s">
        <v>123</v>
      </c>
      <c r="F433" s="35"/>
      <c r="G433" s="44" t="s">
        <v>72</v>
      </c>
      <c r="H433" s="163" t="str">
        <f t="shared" si="28"/>
        <v>Laredo, TX</v>
      </c>
      <c r="I433" s="249">
        <v>1</v>
      </c>
      <c r="J433" s="45" t="s">
        <v>74</v>
      </c>
      <c r="K433" s="45" t="s">
        <v>74</v>
      </c>
      <c r="L433" s="45" t="s">
        <v>73</v>
      </c>
      <c r="M433" s="45" t="s">
        <v>74</v>
      </c>
      <c r="N433" s="43" t="str">
        <f t="shared" si="27"/>
        <v>SQ began 03/26/2020</v>
      </c>
      <c r="O433" s="11" t="s">
        <v>74</v>
      </c>
      <c r="P433" s="45" t="s">
        <v>74</v>
      </c>
      <c r="Q433" s="44"/>
      <c r="R433" s="30"/>
      <c r="S433" s="11" t="s">
        <v>76</v>
      </c>
      <c r="T433" s="30"/>
      <c r="U433" s="30"/>
      <c r="V433" s="30" t="s">
        <v>944</v>
      </c>
      <c r="W433" s="43" t="s">
        <v>587</v>
      </c>
      <c r="X433" s="216" t="s">
        <v>588</v>
      </c>
      <c r="Y433" s="47"/>
      <c r="Z433" s="48"/>
    </row>
    <row r="434" spans="1:26" s="11" customFormat="1" ht="48" x14ac:dyDescent="0.2">
      <c r="A434" s="141">
        <f t="shared" si="22"/>
        <v>433</v>
      </c>
      <c r="B434" s="13">
        <v>43920</v>
      </c>
      <c r="C434" s="13" t="str">
        <f t="shared" si="29"/>
        <v>USBP</v>
      </c>
      <c r="D434" s="11" t="s">
        <v>20</v>
      </c>
      <c r="E434" s="11" t="s">
        <v>466</v>
      </c>
      <c r="G434" s="11" t="s">
        <v>72</v>
      </c>
      <c r="H434" s="163" t="str">
        <f t="shared" si="28"/>
        <v>Brownsville, TX</v>
      </c>
      <c r="I434" s="129">
        <v>1</v>
      </c>
      <c r="J434" s="11" t="s">
        <v>73</v>
      </c>
      <c r="K434" s="11" t="s">
        <v>74</v>
      </c>
      <c r="L434" s="11" t="s">
        <v>73</v>
      </c>
      <c r="M434" s="11" t="s">
        <v>74</v>
      </c>
      <c r="N434" s="11" t="s">
        <v>589</v>
      </c>
      <c r="O434" s="11" t="s">
        <v>74</v>
      </c>
      <c r="P434" s="11" t="s">
        <v>74</v>
      </c>
      <c r="Q434" s="2"/>
      <c r="R434" s="30"/>
      <c r="S434" s="11" t="s">
        <v>76</v>
      </c>
      <c r="T434" s="30"/>
      <c r="U434" s="30"/>
      <c r="V434" s="30" t="s">
        <v>944</v>
      </c>
      <c r="W434" s="11" t="s">
        <v>77</v>
      </c>
      <c r="X434" s="219" t="s">
        <v>590</v>
      </c>
      <c r="Y434" s="137"/>
      <c r="Z434" s="138"/>
    </row>
    <row r="435" spans="1:26" s="43" customFormat="1" ht="32" x14ac:dyDescent="0.2">
      <c r="A435" s="141">
        <f t="shared" si="22"/>
        <v>434</v>
      </c>
      <c r="B435" s="47">
        <f>'USBP MASTER'!B314</f>
        <v>43917</v>
      </c>
      <c r="C435" s="13" t="str">
        <f t="shared" si="29"/>
        <v>USBP</v>
      </c>
      <c r="D435" s="43" t="s">
        <v>35</v>
      </c>
      <c r="E435" s="43" t="s">
        <v>301</v>
      </c>
      <c r="G435" s="44" t="s">
        <v>89</v>
      </c>
      <c r="H435" s="163" t="str">
        <f t="shared" si="28"/>
        <v>Three Points, AZ</v>
      </c>
      <c r="I435" s="248">
        <v>1</v>
      </c>
      <c r="J435" s="43" t="s">
        <v>73</v>
      </c>
      <c r="K435" s="43" t="s">
        <v>74</v>
      </c>
      <c r="L435" s="43" t="s">
        <v>73</v>
      </c>
      <c r="M435" s="43" t="s">
        <v>74</v>
      </c>
      <c r="N435" s="11" t="s">
        <v>591</v>
      </c>
      <c r="O435" s="11" t="s">
        <v>73</v>
      </c>
      <c r="P435" s="43" t="s">
        <v>74</v>
      </c>
      <c r="Q435" s="44"/>
      <c r="R435" s="30"/>
      <c r="S435" s="11" t="s">
        <v>76</v>
      </c>
      <c r="T435" s="30"/>
      <c r="U435" s="30"/>
      <c r="V435" s="30" t="s">
        <v>944</v>
      </c>
      <c r="W435" s="53" t="s">
        <v>77</v>
      </c>
      <c r="X435" s="219" t="s">
        <v>592</v>
      </c>
      <c r="Y435" s="170"/>
      <c r="Z435" s="138"/>
    </row>
    <row r="436" spans="1:26" s="43" customFormat="1" ht="16" x14ac:dyDescent="0.2">
      <c r="A436" s="141">
        <f t="shared" si="22"/>
        <v>435</v>
      </c>
      <c r="B436" s="47">
        <v>43924</v>
      </c>
      <c r="C436" s="13" t="str">
        <f t="shared" si="29"/>
        <v>USBP</v>
      </c>
      <c r="D436" s="43" t="s">
        <v>35</v>
      </c>
      <c r="E436" s="43" t="s">
        <v>170</v>
      </c>
      <c r="G436" s="44" t="s">
        <v>89</v>
      </c>
      <c r="H436" s="163" t="str">
        <f t="shared" si="28"/>
        <v>Willcox, AZ</v>
      </c>
      <c r="I436" s="248">
        <v>1</v>
      </c>
      <c r="J436" s="43" t="s">
        <v>74</v>
      </c>
      <c r="K436" s="43" t="s">
        <v>74</v>
      </c>
      <c r="L436" s="43" t="s">
        <v>73</v>
      </c>
      <c r="M436" s="43" t="s">
        <v>74</v>
      </c>
      <c r="N436" s="11"/>
      <c r="O436" s="11" t="s">
        <v>73</v>
      </c>
      <c r="P436" s="43" t="s">
        <v>73</v>
      </c>
      <c r="Q436" s="44" t="s">
        <v>75</v>
      </c>
      <c r="R436" s="30"/>
      <c r="S436" s="11" t="s">
        <v>76</v>
      </c>
      <c r="T436" s="30"/>
      <c r="U436" s="30"/>
      <c r="V436" s="30" t="s">
        <v>944</v>
      </c>
      <c r="W436" s="53" t="s">
        <v>77</v>
      </c>
      <c r="X436" s="219" t="s">
        <v>593</v>
      </c>
      <c r="Y436" s="170"/>
      <c r="Z436" s="138"/>
    </row>
    <row r="437" spans="1:26" s="11" customFormat="1" ht="48" x14ac:dyDescent="0.2">
      <c r="A437" s="141">
        <f t="shared" si="22"/>
        <v>436</v>
      </c>
      <c r="B437" s="13">
        <f>'USBP MASTER'!B544</f>
        <v>43917</v>
      </c>
      <c r="C437" s="13" t="str">
        <f t="shared" si="29"/>
        <v>USBP</v>
      </c>
      <c r="D437" s="11" t="s">
        <v>33</v>
      </c>
      <c r="E437" s="11" t="s">
        <v>33</v>
      </c>
      <c r="F437" s="11" t="s">
        <v>594</v>
      </c>
      <c r="G437" s="2" t="s">
        <v>89</v>
      </c>
      <c r="H437" s="163" t="str">
        <f t="shared" si="28"/>
        <v>Chula Vista, CA</v>
      </c>
      <c r="I437" s="129">
        <v>1</v>
      </c>
      <c r="J437" s="11" t="s">
        <v>73</v>
      </c>
      <c r="K437" s="11" t="s">
        <v>74</v>
      </c>
      <c r="L437" s="11" t="s">
        <v>73</v>
      </c>
      <c r="M437" s="11" t="s">
        <v>74</v>
      </c>
      <c r="N437" s="11" t="s">
        <v>595</v>
      </c>
      <c r="O437" s="11" t="s">
        <v>74</v>
      </c>
      <c r="P437" s="11" t="s">
        <v>74</v>
      </c>
      <c r="Q437" s="2"/>
      <c r="R437" s="30"/>
      <c r="S437" s="11" t="s">
        <v>76</v>
      </c>
      <c r="T437" s="30"/>
      <c r="U437" s="30"/>
      <c r="V437" s="30" t="s">
        <v>944</v>
      </c>
      <c r="W437" s="11" t="s">
        <v>160</v>
      </c>
      <c r="X437" s="216" t="s">
        <v>596</v>
      </c>
      <c r="Y437" s="137"/>
      <c r="Z437" s="138"/>
    </row>
    <row r="438" spans="1:26" s="11" customFormat="1" ht="48" x14ac:dyDescent="0.2">
      <c r="A438" s="141">
        <f t="shared" si="22"/>
        <v>437</v>
      </c>
      <c r="B438" s="13">
        <v>43926</v>
      </c>
      <c r="C438" s="13" t="str">
        <f t="shared" si="29"/>
        <v>USBP</v>
      </c>
      <c r="D438" s="11" t="s">
        <v>33</v>
      </c>
      <c r="E438" s="11" t="s">
        <v>147</v>
      </c>
      <c r="G438" s="2" t="s">
        <v>89</v>
      </c>
      <c r="H438" s="163" t="str">
        <f t="shared" si="28"/>
        <v>San Ysidro, CA</v>
      </c>
      <c r="I438" s="129">
        <v>1</v>
      </c>
      <c r="J438" s="11" t="s">
        <v>74</v>
      </c>
      <c r="K438" s="11" t="s">
        <v>74</v>
      </c>
      <c r="L438" s="11" t="s">
        <v>73</v>
      </c>
      <c r="M438" s="11" t="s">
        <v>74</v>
      </c>
      <c r="O438" s="11" t="s">
        <v>74</v>
      </c>
      <c r="P438" s="11" t="s">
        <v>74</v>
      </c>
      <c r="Q438" s="2"/>
      <c r="R438" s="30"/>
      <c r="S438" s="11" t="s">
        <v>76</v>
      </c>
      <c r="T438" s="30"/>
      <c r="U438" s="30"/>
      <c r="V438" s="30" t="s">
        <v>944</v>
      </c>
      <c r="W438" s="11" t="s">
        <v>77</v>
      </c>
      <c r="X438" s="219" t="s">
        <v>597</v>
      </c>
      <c r="Y438" s="137"/>
      <c r="Z438" s="138"/>
    </row>
    <row r="439" spans="1:26" s="11" customFormat="1" ht="16" x14ac:dyDescent="0.2">
      <c r="A439" s="141">
        <f t="shared" si="22"/>
        <v>438</v>
      </c>
      <c r="B439" s="13">
        <v>43925</v>
      </c>
      <c r="C439" s="13" t="str">
        <f t="shared" si="29"/>
        <v>USBP</v>
      </c>
      <c r="D439" s="11" t="s">
        <v>33</v>
      </c>
      <c r="E439" s="11" t="s">
        <v>157</v>
      </c>
      <c r="G439" s="2" t="s">
        <v>89</v>
      </c>
      <c r="H439" s="163" t="str">
        <f t="shared" si="28"/>
        <v>San Diego, CA</v>
      </c>
      <c r="I439" s="129">
        <v>1</v>
      </c>
      <c r="J439" s="11" t="s">
        <v>74</v>
      </c>
      <c r="K439" s="11" t="s">
        <v>74</v>
      </c>
      <c r="L439" s="11" t="s">
        <v>73</v>
      </c>
      <c r="M439" s="11" t="s">
        <v>74</v>
      </c>
      <c r="O439" s="11" t="s">
        <v>74</v>
      </c>
      <c r="P439" s="11" t="s">
        <v>74</v>
      </c>
      <c r="Q439" s="2"/>
      <c r="R439" s="30"/>
      <c r="S439" s="11" t="s">
        <v>76</v>
      </c>
      <c r="T439" s="30"/>
      <c r="U439" s="30"/>
      <c r="V439" s="30" t="s">
        <v>944</v>
      </c>
      <c r="W439" s="11" t="s">
        <v>77</v>
      </c>
      <c r="X439" s="219" t="s">
        <v>598</v>
      </c>
      <c r="Y439" s="137"/>
      <c r="Z439" s="138"/>
    </row>
    <row r="440" spans="1:26" s="11" customFormat="1" ht="32" x14ac:dyDescent="0.2">
      <c r="A440" s="141">
        <f t="shared" si="22"/>
        <v>439</v>
      </c>
      <c r="B440" s="46">
        <v>43901</v>
      </c>
      <c r="C440" s="13" t="str">
        <f t="shared" si="29"/>
        <v>USBP</v>
      </c>
      <c r="D440" s="45" t="s">
        <v>39</v>
      </c>
      <c r="E440" s="35" t="s">
        <v>40</v>
      </c>
      <c r="F440" s="35"/>
      <c r="G440" s="44" t="s">
        <v>159</v>
      </c>
      <c r="H440" s="163" t="str">
        <f t="shared" si="28"/>
        <v>Washington, D.C.</v>
      </c>
      <c r="I440" s="249">
        <v>1</v>
      </c>
      <c r="J440" s="45" t="s">
        <v>74</v>
      </c>
      <c r="K440" s="45" t="s">
        <v>74</v>
      </c>
      <c r="L440" s="45" t="s">
        <v>73</v>
      </c>
      <c r="M440" s="45" t="s">
        <v>74</v>
      </c>
      <c r="N440" s="43" t="s">
        <v>252</v>
      </c>
      <c r="O440" s="11" t="s">
        <v>73</v>
      </c>
      <c r="P440" s="43" t="s">
        <v>74</v>
      </c>
      <c r="Q440" s="44"/>
      <c r="R440" s="30"/>
      <c r="S440" s="11" t="s">
        <v>76</v>
      </c>
      <c r="T440" s="30"/>
      <c r="U440" s="30"/>
      <c r="V440" s="30" t="s">
        <v>944</v>
      </c>
      <c r="W440" s="11" t="s">
        <v>77</v>
      </c>
      <c r="X440" s="214" t="s">
        <v>599</v>
      </c>
      <c r="Y440" s="47">
        <v>43901</v>
      </c>
      <c r="Z440" s="48" t="s">
        <v>188</v>
      </c>
    </row>
    <row r="441" spans="1:26" s="11" customFormat="1" ht="16" x14ac:dyDescent="0.2">
      <c r="A441" s="141">
        <f t="shared" si="22"/>
        <v>440</v>
      </c>
      <c r="B441" s="13">
        <v>43902</v>
      </c>
      <c r="C441" s="13" t="str">
        <f t="shared" si="29"/>
        <v>USBP</v>
      </c>
      <c r="D441" s="11" t="s">
        <v>39</v>
      </c>
      <c r="E441" s="11" t="s">
        <v>600</v>
      </c>
      <c r="F441" s="11" t="s">
        <v>600</v>
      </c>
      <c r="G441" s="2" t="s">
        <v>159</v>
      </c>
      <c r="H441" s="163" t="str">
        <f t="shared" si="28"/>
        <v>Sterling, VA</v>
      </c>
      <c r="I441" s="129">
        <v>1</v>
      </c>
      <c r="J441" s="11" t="s">
        <v>74</v>
      </c>
      <c r="K441" s="11" t="s">
        <v>73</v>
      </c>
      <c r="L441" s="11" t="s">
        <v>73</v>
      </c>
      <c r="M441" s="35" t="s">
        <v>74</v>
      </c>
      <c r="N441" s="11" t="s">
        <v>247</v>
      </c>
      <c r="O441" s="11" t="s">
        <v>74</v>
      </c>
      <c r="P441" s="11" t="s">
        <v>74</v>
      </c>
      <c r="Q441" s="2"/>
      <c r="R441" s="30"/>
      <c r="S441" s="11" t="s">
        <v>76</v>
      </c>
      <c r="T441" s="30"/>
      <c r="U441" s="30"/>
      <c r="V441" s="30" t="s">
        <v>944</v>
      </c>
      <c r="W441" s="11" t="s">
        <v>77</v>
      </c>
      <c r="X441" s="221" t="s">
        <v>601</v>
      </c>
      <c r="Y441" s="13" t="s">
        <v>77</v>
      </c>
      <c r="Z441" s="11" t="s">
        <v>188</v>
      </c>
    </row>
    <row r="442" spans="1:26" s="11" customFormat="1" ht="16" x14ac:dyDescent="0.2">
      <c r="A442" s="141">
        <f t="shared" si="22"/>
        <v>441</v>
      </c>
      <c r="B442" s="13">
        <v>43909</v>
      </c>
      <c r="C442" s="13" t="str">
        <f t="shared" si="29"/>
        <v>USBP</v>
      </c>
      <c r="D442" s="11" t="s">
        <v>39</v>
      </c>
      <c r="E442" s="11" t="s">
        <v>600</v>
      </c>
      <c r="F442" s="11" t="s">
        <v>600</v>
      </c>
      <c r="G442" s="2" t="s">
        <v>159</v>
      </c>
      <c r="H442" s="163" t="str">
        <f t="shared" si="28"/>
        <v>Sterling, VA</v>
      </c>
      <c r="I442" s="129">
        <v>1</v>
      </c>
      <c r="J442" s="11" t="s">
        <v>74</v>
      </c>
      <c r="K442" s="11" t="s">
        <v>73</v>
      </c>
      <c r="L442" s="11" t="s">
        <v>73</v>
      </c>
      <c r="M442" s="35" t="s">
        <v>74</v>
      </c>
      <c r="N442" s="11" t="s">
        <v>192</v>
      </c>
      <c r="O442" s="11" t="s">
        <v>73</v>
      </c>
      <c r="P442" s="11" t="s">
        <v>74</v>
      </c>
      <c r="Q442" s="2"/>
      <c r="R442" s="30"/>
      <c r="S442" s="11" t="s">
        <v>76</v>
      </c>
      <c r="T442" s="30"/>
      <c r="U442" s="30"/>
      <c r="V442" s="30" t="s">
        <v>944</v>
      </c>
      <c r="W442" s="11" t="s">
        <v>77</v>
      </c>
      <c r="X442" s="221" t="s">
        <v>602</v>
      </c>
      <c r="Y442" s="11" t="s">
        <v>77</v>
      </c>
      <c r="Z442" s="35" t="s">
        <v>188</v>
      </c>
    </row>
    <row r="443" spans="1:26" s="11" customFormat="1" ht="48" x14ac:dyDescent="0.2">
      <c r="A443" s="141">
        <f t="shared" si="22"/>
        <v>442</v>
      </c>
      <c r="B443" s="13">
        <v>43928</v>
      </c>
      <c r="C443" s="13" t="str">
        <f t="shared" si="29"/>
        <v>USBP</v>
      </c>
      <c r="D443" s="11" t="s">
        <v>20</v>
      </c>
      <c r="E443" s="11" t="s">
        <v>565</v>
      </c>
      <c r="G443" s="2" t="s">
        <v>72</v>
      </c>
      <c r="H443" s="163" t="str">
        <f t="shared" si="28"/>
        <v>Corpus Christi, TX</v>
      </c>
      <c r="I443" s="129">
        <v>1</v>
      </c>
      <c r="J443" s="11" t="s">
        <v>73</v>
      </c>
      <c r="K443" s="11" t="s">
        <v>74</v>
      </c>
      <c r="L443" s="11" t="s">
        <v>73</v>
      </c>
      <c r="M443" s="11" t="s">
        <v>74</v>
      </c>
      <c r="O443" s="11" t="s">
        <v>74</v>
      </c>
      <c r="P443" s="11" t="s">
        <v>74</v>
      </c>
      <c r="Q443" s="2"/>
      <c r="R443" s="30"/>
      <c r="S443" s="11" t="s">
        <v>76</v>
      </c>
      <c r="T443" s="30"/>
      <c r="U443" s="30"/>
      <c r="V443" s="30" t="s">
        <v>944</v>
      </c>
      <c r="W443" s="11" t="s">
        <v>77</v>
      </c>
      <c r="X443" s="219" t="s">
        <v>603</v>
      </c>
      <c r="Y443" s="137"/>
      <c r="Z443" s="138"/>
    </row>
    <row r="444" spans="1:26" s="11" customFormat="1" ht="48" x14ac:dyDescent="0.2">
      <c r="A444" s="141">
        <f t="shared" si="22"/>
        <v>443</v>
      </c>
      <c r="B444" s="1">
        <v>43914</v>
      </c>
      <c r="C444" s="13" t="str">
        <f t="shared" si="29"/>
        <v>USBP</v>
      </c>
      <c r="D444" s="2" t="s">
        <v>26</v>
      </c>
      <c r="E444" s="35" t="s">
        <v>604</v>
      </c>
      <c r="F444" s="35"/>
      <c r="G444" s="2" t="s">
        <v>86</v>
      </c>
      <c r="H444" s="163" t="str">
        <f t="shared" si="28"/>
        <v>Niagara Falls, NY</v>
      </c>
      <c r="I444" s="254">
        <v>1</v>
      </c>
      <c r="J444" s="2" t="s">
        <v>74</v>
      </c>
      <c r="K444" s="2" t="s">
        <v>74</v>
      </c>
      <c r="L444" s="2" t="s">
        <v>73</v>
      </c>
      <c r="M444" s="2" t="s">
        <v>74</v>
      </c>
      <c r="N444" s="2" t="s">
        <v>311</v>
      </c>
      <c r="O444" s="11" t="s">
        <v>73</v>
      </c>
      <c r="P444" s="16" t="s">
        <v>74</v>
      </c>
      <c r="Q444" s="2"/>
      <c r="R444" s="30"/>
      <c r="S444" s="11" t="s">
        <v>76</v>
      </c>
      <c r="T444" s="30"/>
      <c r="U444" s="30"/>
      <c r="V444" s="30" t="s">
        <v>944</v>
      </c>
      <c r="W444" s="11" t="s">
        <v>96</v>
      </c>
      <c r="X444" s="226" t="s">
        <v>605</v>
      </c>
      <c r="Y444" s="156">
        <v>43914</v>
      </c>
      <c r="Z444" s="159" t="s">
        <v>188</v>
      </c>
    </row>
    <row r="445" spans="1:26" s="11" customFormat="1" ht="32" x14ac:dyDescent="0.2">
      <c r="A445" s="141">
        <f t="shared" si="22"/>
        <v>444</v>
      </c>
      <c r="B445" s="13">
        <v>43914</v>
      </c>
      <c r="C445" s="13" t="str">
        <f t="shared" si="29"/>
        <v>USBP</v>
      </c>
      <c r="D445" s="11" t="s">
        <v>28</v>
      </c>
      <c r="E445" s="35" t="s">
        <v>102</v>
      </c>
      <c r="F445" s="35"/>
      <c r="G445" s="2" t="s">
        <v>86</v>
      </c>
      <c r="H445" s="163" t="str">
        <f t="shared" si="28"/>
        <v>El Paso, TX</v>
      </c>
      <c r="I445" s="129">
        <v>1</v>
      </c>
      <c r="J445" s="11" t="s">
        <v>73</v>
      </c>
      <c r="K445" s="11" t="s">
        <v>74</v>
      </c>
      <c r="L445" s="11" t="s">
        <v>73</v>
      </c>
      <c r="M445" s="11" t="s">
        <v>74</v>
      </c>
      <c r="O445" s="11" t="s">
        <v>73</v>
      </c>
      <c r="P445" s="11" t="s">
        <v>73</v>
      </c>
      <c r="Q445" s="2" t="s">
        <v>75</v>
      </c>
      <c r="R445" s="30"/>
      <c r="S445" s="11" t="s">
        <v>76</v>
      </c>
      <c r="T445" s="30"/>
      <c r="U445" s="30"/>
      <c r="V445" s="30" t="s">
        <v>944</v>
      </c>
      <c r="W445" s="11" t="s">
        <v>77</v>
      </c>
      <c r="X445" s="216" t="s">
        <v>606</v>
      </c>
      <c r="Y445" s="137"/>
      <c r="Z445" s="158"/>
    </row>
    <row r="446" spans="1:26" s="11" customFormat="1" ht="32" x14ac:dyDescent="0.2">
      <c r="A446" s="141">
        <f t="shared" si="22"/>
        <v>445</v>
      </c>
      <c r="B446" s="13">
        <v>43921</v>
      </c>
      <c r="C446" s="13" t="str">
        <f t="shared" si="29"/>
        <v>USBP</v>
      </c>
      <c r="D446" s="11" t="s">
        <v>28</v>
      </c>
      <c r="E446" s="35" t="s">
        <v>102</v>
      </c>
      <c r="F446" s="35"/>
      <c r="G446" s="2" t="s">
        <v>86</v>
      </c>
      <c r="H446" s="163" t="str">
        <f t="shared" si="28"/>
        <v>El Paso, TX</v>
      </c>
      <c r="I446" s="129">
        <v>1</v>
      </c>
      <c r="J446" s="11" t="s">
        <v>73</v>
      </c>
      <c r="K446" s="11" t="s">
        <v>74</v>
      </c>
      <c r="L446" s="11" t="s">
        <v>73</v>
      </c>
      <c r="M446" s="11" t="s">
        <v>74</v>
      </c>
      <c r="N446" s="11" t="s">
        <v>430</v>
      </c>
      <c r="O446" s="11" t="s">
        <v>74</v>
      </c>
      <c r="P446" s="11" t="s">
        <v>74</v>
      </c>
      <c r="Q446" s="2"/>
      <c r="R446" s="30"/>
      <c r="S446" s="11" t="s">
        <v>76</v>
      </c>
      <c r="T446" s="30"/>
      <c r="U446" s="30"/>
      <c r="V446" s="30" t="s">
        <v>944</v>
      </c>
      <c r="W446" s="11" t="s">
        <v>77</v>
      </c>
      <c r="X446" s="216" t="s">
        <v>607</v>
      </c>
      <c r="Y446" s="137"/>
      <c r="Z446" s="158"/>
    </row>
    <row r="447" spans="1:26" s="11" customFormat="1" ht="16" x14ac:dyDescent="0.2">
      <c r="A447" s="141">
        <f t="shared" si="22"/>
        <v>446</v>
      </c>
      <c r="B447" s="13">
        <v>43916</v>
      </c>
      <c r="C447" s="13" t="str">
        <f t="shared" si="29"/>
        <v>USBP</v>
      </c>
      <c r="D447" s="11" t="s">
        <v>28</v>
      </c>
      <c r="E447" s="35" t="s">
        <v>608</v>
      </c>
      <c r="F447" s="35"/>
      <c r="G447" s="2" t="s">
        <v>86</v>
      </c>
      <c r="H447" s="163" t="str">
        <f t="shared" si="28"/>
        <v>El Paso, TX</v>
      </c>
      <c r="I447" s="129">
        <v>1</v>
      </c>
      <c r="J447" s="11" t="s">
        <v>73</v>
      </c>
      <c r="K447" s="11" t="s">
        <v>74</v>
      </c>
      <c r="L447" s="11" t="s">
        <v>73</v>
      </c>
      <c r="M447" s="11" t="s">
        <v>74</v>
      </c>
      <c r="O447" s="11" t="s">
        <v>74</v>
      </c>
      <c r="P447" s="11" t="s">
        <v>73</v>
      </c>
      <c r="Q447" s="2" t="s">
        <v>75</v>
      </c>
      <c r="R447" s="30"/>
      <c r="S447" s="11" t="s">
        <v>76</v>
      </c>
      <c r="T447" s="30"/>
      <c r="U447" s="30"/>
      <c r="V447" s="30" t="s">
        <v>944</v>
      </c>
      <c r="W447" s="11" t="s">
        <v>77</v>
      </c>
      <c r="X447" s="216" t="s">
        <v>609</v>
      </c>
      <c r="Y447" s="137"/>
      <c r="Z447" s="158"/>
    </row>
    <row r="448" spans="1:26" s="11" customFormat="1" ht="16" x14ac:dyDescent="0.2">
      <c r="A448" s="141">
        <f t="shared" si="22"/>
        <v>447</v>
      </c>
      <c r="B448" s="13">
        <v>43916</v>
      </c>
      <c r="C448" s="13" t="str">
        <f t="shared" si="29"/>
        <v>USBP</v>
      </c>
      <c r="D448" s="11" t="s">
        <v>28</v>
      </c>
      <c r="E448" s="35" t="s">
        <v>608</v>
      </c>
      <c r="F448" s="35"/>
      <c r="G448" s="2" t="s">
        <v>86</v>
      </c>
      <c r="H448" s="163" t="str">
        <f t="shared" si="28"/>
        <v>El Paso, TX</v>
      </c>
      <c r="I448" s="129">
        <v>1</v>
      </c>
      <c r="J448" s="11" t="s">
        <v>73</v>
      </c>
      <c r="K448" s="11" t="s">
        <v>74</v>
      </c>
      <c r="L448" s="11" t="s">
        <v>73</v>
      </c>
      <c r="M448" s="11" t="s">
        <v>74</v>
      </c>
      <c r="O448" s="11" t="s">
        <v>74</v>
      </c>
      <c r="P448" s="11" t="s">
        <v>74</v>
      </c>
      <c r="Q448" s="2"/>
      <c r="R448" s="30"/>
      <c r="S448" s="11" t="s">
        <v>76</v>
      </c>
      <c r="T448" s="30"/>
      <c r="U448" s="30"/>
      <c r="V448" s="30" t="s">
        <v>944</v>
      </c>
      <c r="W448" s="11" t="s">
        <v>77</v>
      </c>
      <c r="X448" s="216" t="s">
        <v>610</v>
      </c>
      <c r="Y448" s="137"/>
      <c r="Z448" s="158"/>
    </row>
    <row r="449" spans="1:26" s="11" customFormat="1" ht="32" x14ac:dyDescent="0.2">
      <c r="A449" s="141">
        <f t="shared" si="22"/>
        <v>448</v>
      </c>
      <c r="B449" s="13">
        <f>'USBP MASTER'!B369</f>
        <v>43923</v>
      </c>
      <c r="C449" s="13" t="str">
        <f t="shared" si="29"/>
        <v>USBP</v>
      </c>
      <c r="D449" s="11" t="s">
        <v>28</v>
      </c>
      <c r="E449" s="35" t="s">
        <v>102</v>
      </c>
      <c r="F449" s="35"/>
      <c r="G449" s="2" t="s">
        <v>86</v>
      </c>
      <c r="H449" s="163" t="str">
        <f t="shared" si="28"/>
        <v>El Paso, TX</v>
      </c>
      <c r="I449" s="129">
        <v>1</v>
      </c>
      <c r="J449" s="11" t="s">
        <v>73</v>
      </c>
      <c r="K449" s="11" t="s">
        <v>74</v>
      </c>
      <c r="L449" s="11" t="s">
        <v>73</v>
      </c>
      <c r="M449" s="11" t="s">
        <v>74</v>
      </c>
      <c r="O449" s="11" t="s">
        <v>73</v>
      </c>
      <c r="P449" s="11" t="s">
        <v>73</v>
      </c>
      <c r="Q449" s="2" t="s">
        <v>75</v>
      </c>
      <c r="R449" s="30"/>
      <c r="S449" s="11" t="s">
        <v>76</v>
      </c>
      <c r="T449" s="30"/>
      <c r="U449" s="30"/>
      <c r="V449" s="30" t="s">
        <v>944</v>
      </c>
      <c r="W449" s="11" t="s">
        <v>77</v>
      </c>
      <c r="X449" s="216" t="s">
        <v>611</v>
      </c>
      <c r="Y449" s="137"/>
      <c r="Z449" s="158"/>
    </row>
    <row r="450" spans="1:26" s="11" customFormat="1" ht="16" x14ac:dyDescent="0.2">
      <c r="A450" s="141">
        <f t="shared" si="22"/>
        <v>449</v>
      </c>
      <c r="B450" s="13">
        <v>43914</v>
      </c>
      <c r="C450" s="13" t="str">
        <f t="shared" si="29"/>
        <v>USBP</v>
      </c>
      <c r="D450" s="11" t="s">
        <v>28</v>
      </c>
      <c r="E450" s="35" t="s">
        <v>104</v>
      </c>
      <c r="F450" s="35"/>
      <c r="G450" s="2" t="s">
        <v>86</v>
      </c>
      <c r="H450" s="163" t="str">
        <f t="shared" si="28"/>
        <v>Santa Teresa, NM</v>
      </c>
      <c r="I450" s="129">
        <v>1</v>
      </c>
      <c r="J450" s="11" t="s">
        <v>73</v>
      </c>
      <c r="K450" s="11" t="s">
        <v>74</v>
      </c>
      <c r="L450" s="11" t="s">
        <v>73</v>
      </c>
      <c r="M450" s="11" t="s">
        <v>74</v>
      </c>
      <c r="O450" s="11" t="s">
        <v>74</v>
      </c>
      <c r="P450" s="11" t="s">
        <v>74</v>
      </c>
      <c r="Q450" s="2"/>
      <c r="R450" s="30"/>
      <c r="S450" s="11" t="s">
        <v>76</v>
      </c>
      <c r="T450" s="30"/>
      <c r="U450" s="30"/>
      <c r="V450" s="30" t="s">
        <v>944</v>
      </c>
      <c r="W450" s="11" t="s">
        <v>77</v>
      </c>
      <c r="X450" s="216" t="s">
        <v>612</v>
      </c>
      <c r="Y450" s="137"/>
      <c r="Z450" s="158"/>
    </row>
    <row r="451" spans="1:26" s="11" customFormat="1" ht="16" x14ac:dyDescent="0.2">
      <c r="A451" s="141">
        <f t="shared" ref="A451:A514" si="30">A450+1</f>
        <v>450</v>
      </c>
      <c r="B451" s="13">
        <v>43923</v>
      </c>
      <c r="C451" s="13" t="str">
        <f t="shared" si="29"/>
        <v>USBP</v>
      </c>
      <c r="D451" s="11" t="s">
        <v>28</v>
      </c>
      <c r="E451" s="35" t="s">
        <v>104</v>
      </c>
      <c r="F451" s="35"/>
      <c r="G451" s="2" t="s">
        <v>86</v>
      </c>
      <c r="H451" s="163" t="str">
        <f t="shared" si="28"/>
        <v>Santa Teresa, NM</v>
      </c>
      <c r="I451" s="129">
        <v>1</v>
      </c>
      <c r="J451" s="11" t="s">
        <v>73</v>
      </c>
      <c r="K451" s="11" t="s">
        <v>74</v>
      </c>
      <c r="L451" s="11" t="s">
        <v>73</v>
      </c>
      <c r="M451" s="11" t="s">
        <v>74</v>
      </c>
      <c r="O451" s="11" t="s">
        <v>73</v>
      </c>
      <c r="P451" s="11" t="s">
        <v>73</v>
      </c>
      <c r="Q451" s="2" t="s">
        <v>75</v>
      </c>
      <c r="R451" s="30"/>
      <c r="S451" s="11" t="s">
        <v>76</v>
      </c>
      <c r="T451" s="30"/>
      <c r="U451" s="30"/>
      <c r="V451" s="30" t="s">
        <v>944</v>
      </c>
      <c r="W451" s="11" t="s">
        <v>77</v>
      </c>
      <c r="X451" s="216" t="s">
        <v>613</v>
      </c>
      <c r="Y451" s="137"/>
      <c r="Z451" s="158"/>
    </row>
    <row r="452" spans="1:26" s="43" customFormat="1" ht="16" x14ac:dyDescent="0.2">
      <c r="A452" s="141">
        <f t="shared" si="30"/>
        <v>451</v>
      </c>
      <c r="B452" s="47">
        <v>43917</v>
      </c>
      <c r="C452" s="13" t="str">
        <f t="shared" ref="C452:C515" si="31">"USBP"</f>
        <v>USBP</v>
      </c>
      <c r="D452" s="43" t="s">
        <v>34</v>
      </c>
      <c r="E452" s="45" t="s">
        <v>206</v>
      </c>
      <c r="F452" s="45"/>
      <c r="G452" s="44" t="s">
        <v>89</v>
      </c>
      <c r="H452" s="163" t="str">
        <f t="shared" si="28"/>
        <v>El Centro, CA</v>
      </c>
      <c r="I452" s="248">
        <v>1</v>
      </c>
      <c r="J452" s="43" t="s">
        <v>73</v>
      </c>
      <c r="K452" s="43" t="s">
        <v>74</v>
      </c>
      <c r="L452" s="43" t="s">
        <v>73</v>
      </c>
      <c r="M452" s="43" t="s">
        <v>74</v>
      </c>
      <c r="N452" s="43" t="s">
        <v>280</v>
      </c>
      <c r="O452" s="11" t="s">
        <v>73</v>
      </c>
      <c r="P452" s="43" t="s">
        <v>73</v>
      </c>
      <c r="Q452" s="134" t="s">
        <v>75</v>
      </c>
      <c r="R452" s="30"/>
      <c r="S452" s="11" t="s">
        <v>76</v>
      </c>
      <c r="T452" s="30"/>
      <c r="U452" s="30"/>
      <c r="V452" s="30" t="s">
        <v>944</v>
      </c>
      <c r="W452" s="43" t="s">
        <v>77</v>
      </c>
      <c r="X452" s="215" t="s">
        <v>614</v>
      </c>
      <c r="Y452" s="138"/>
      <c r="Z452" s="138"/>
    </row>
    <row r="453" spans="1:26" s="43" customFormat="1" ht="16" x14ac:dyDescent="0.2">
      <c r="A453" s="141">
        <f t="shared" si="30"/>
        <v>452</v>
      </c>
      <c r="B453" s="47">
        <v>43922</v>
      </c>
      <c r="C453" s="13" t="str">
        <f t="shared" si="31"/>
        <v>USBP</v>
      </c>
      <c r="D453" s="43" t="s">
        <v>34</v>
      </c>
      <c r="E453" s="45" t="s">
        <v>206</v>
      </c>
      <c r="F453" s="45"/>
      <c r="G453" s="44" t="s">
        <v>89</v>
      </c>
      <c r="H453" s="163" t="str">
        <f t="shared" si="28"/>
        <v>El Centro, CA</v>
      </c>
      <c r="I453" s="248">
        <v>1</v>
      </c>
      <c r="J453" s="43" t="s">
        <v>74</v>
      </c>
      <c r="K453" s="43" t="s">
        <v>74</v>
      </c>
      <c r="L453" s="43" t="s">
        <v>73</v>
      </c>
      <c r="M453" s="43" t="s">
        <v>74</v>
      </c>
      <c r="N453" s="43" t="str">
        <f>'USBP MASTER'!N479</f>
        <v>SQ began 04/01/2020</v>
      </c>
      <c r="O453" s="11" t="s">
        <v>74</v>
      </c>
      <c r="P453" s="43" t="s">
        <v>73</v>
      </c>
      <c r="Q453" s="134" t="s">
        <v>75</v>
      </c>
      <c r="R453" s="30"/>
      <c r="S453" s="11" t="s">
        <v>76</v>
      </c>
      <c r="T453" s="30"/>
      <c r="U453" s="30"/>
      <c r="V453" s="30" t="s">
        <v>944</v>
      </c>
      <c r="W453" s="43" t="s">
        <v>77</v>
      </c>
      <c r="X453" s="219" t="s">
        <v>615</v>
      </c>
      <c r="Y453" s="137">
        <v>43912</v>
      </c>
      <c r="Z453" s="138" t="s">
        <v>188</v>
      </c>
    </row>
    <row r="454" spans="1:26" s="43" customFormat="1" ht="32" x14ac:dyDescent="0.2">
      <c r="A454" s="141">
        <f t="shared" si="30"/>
        <v>453</v>
      </c>
      <c r="B454" s="47">
        <v>43923</v>
      </c>
      <c r="C454" s="13" t="str">
        <f t="shared" si="31"/>
        <v>USBP</v>
      </c>
      <c r="D454" s="43" t="s">
        <v>34</v>
      </c>
      <c r="E454" s="45" t="s">
        <v>34</v>
      </c>
      <c r="F454" s="45" t="s">
        <v>85</v>
      </c>
      <c r="G454" s="44" t="s">
        <v>89</v>
      </c>
      <c r="H454" s="163" t="str">
        <f t="shared" si="28"/>
        <v>El Centro, CA</v>
      </c>
      <c r="I454" s="248">
        <v>1</v>
      </c>
      <c r="J454" s="43" t="s">
        <v>74</v>
      </c>
      <c r="K454" s="43" t="s">
        <v>74</v>
      </c>
      <c r="L454" s="43" t="s">
        <v>73</v>
      </c>
      <c r="M454" s="43" t="s">
        <v>74</v>
      </c>
      <c r="O454" s="11" t="s">
        <v>74</v>
      </c>
      <c r="P454" s="43" t="s">
        <v>74</v>
      </c>
      <c r="Q454" s="134"/>
      <c r="R454" s="30"/>
      <c r="S454" s="11" t="s">
        <v>76</v>
      </c>
      <c r="T454" s="30"/>
      <c r="U454" s="30"/>
      <c r="V454" s="30" t="s">
        <v>944</v>
      </c>
      <c r="W454" s="43" t="s">
        <v>616</v>
      </c>
      <c r="X454" s="219" t="s">
        <v>617</v>
      </c>
      <c r="Y454" s="138"/>
      <c r="Z454" s="138"/>
    </row>
    <row r="455" spans="1:26" s="11" customFormat="1" ht="32" x14ac:dyDescent="0.2">
      <c r="A455" s="141">
        <f t="shared" si="30"/>
        <v>454</v>
      </c>
      <c r="B455" s="13">
        <v>43917</v>
      </c>
      <c r="C455" s="13" t="str">
        <f t="shared" si="31"/>
        <v>USBP</v>
      </c>
      <c r="D455" s="11" t="s">
        <v>27</v>
      </c>
      <c r="E455" s="35" t="s">
        <v>200</v>
      </c>
      <c r="F455" s="35"/>
      <c r="G455" s="2" t="s">
        <v>86</v>
      </c>
      <c r="H455" s="163" t="str">
        <f t="shared" si="28"/>
        <v>Gibralter, MI</v>
      </c>
      <c r="I455" s="129">
        <v>1</v>
      </c>
      <c r="J455" s="11" t="s">
        <v>73</v>
      </c>
      <c r="K455" s="11" t="s">
        <v>74</v>
      </c>
      <c r="L455" s="11" t="s">
        <v>73</v>
      </c>
      <c r="M455" s="11" t="s">
        <v>74</v>
      </c>
      <c r="N455" s="11" t="s">
        <v>280</v>
      </c>
      <c r="O455" s="11" t="s">
        <v>74</v>
      </c>
      <c r="P455" s="11" t="s">
        <v>74</v>
      </c>
      <c r="Q455" s="2"/>
      <c r="R455" s="30"/>
      <c r="S455" s="11" t="s">
        <v>76</v>
      </c>
      <c r="T455" s="30"/>
      <c r="U455" s="30"/>
      <c r="V455" s="30" t="s">
        <v>944</v>
      </c>
      <c r="W455" s="11" t="s">
        <v>77</v>
      </c>
      <c r="X455" s="216" t="s">
        <v>618</v>
      </c>
      <c r="Y455" s="159"/>
      <c r="Z455" s="159"/>
    </row>
    <row r="456" spans="1:26" s="11" customFormat="1" ht="32" x14ac:dyDescent="0.2">
      <c r="A456" s="141">
        <f t="shared" si="30"/>
        <v>455</v>
      </c>
      <c r="B456" s="13">
        <v>43919</v>
      </c>
      <c r="C456" s="13" t="str">
        <f t="shared" si="31"/>
        <v>USBP</v>
      </c>
      <c r="D456" s="11" t="s">
        <v>27</v>
      </c>
      <c r="E456" s="35" t="s">
        <v>333</v>
      </c>
      <c r="F456" s="35"/>
      <c r="G456" s="2" t="s">
        <v>86</v>
      </c>
      <c r="H456" s="163" t="str">
        <f t="shared" si="28"/>
        <v>Marysville, MI</v>
      </c>
      <c r="I456" s="129">
        <v>1</v>
      </c>
      <c r="J456" s="11" t="s">
        <v>73</v>
      </c>
      <c r="K456" s="11" t="s">
        <v>74</v>
      </c>
      <c r="L456" s="11" t="s">
        <v>73</v>
      </c>
      <c r="M456" s="11" t="s">
        <v>74</v>
      </c>
      <c r="N456" s="11" t="s">
        <v>619</v>
      </c>
      <c r="O456" s="11" t="s">
        <v>74</v>
      </c>
      <c r="P456" s="11" t="s">
        <v>74</v>
      </c>
      <c r="Q456" s="2"/>
      <c r="R456" s="30"/>
      <c r="S456" s="11" t="s">
        <v>76</v>
      </c>
      <c r="T456" s="30"/>
      <c r="U456" s="30"/>
      <c r="V456" s="30" t="s">
        <v>944</v>
      </c>
      <c r="W456" s="11" t="s">
        <v>77</v>
      </c>
      <c r="X456" s="216" t="s">
        <v>620</v>
      </c>
      <c r="Y456" s="159"/>
      <c r="Z456" s="159"/>
    </row>
    <row r="457" spans="1:26" s="43" customFormat="1" ht="16" x14ac:dyDescent="0.2">
      <c r="A457" s="141">
        <f t="shared" si="30"/>
        <v>456</v>
      </c>
      <c r="B457" s="137">
        <v>43922</v>
      </c>
      <c r="C457" s="13" t="str">
        <f t="shared" si="31"/>
        <v>USBP</v>
      </c>
      <c r="D457" s="45" t="s">
        <v>17</v>
      </c>
      <c r="E457" s="138" t="s">
        <v>621</v>
      </c>
      <c r="F457" s="138"/>
      <c r="G457" s="44" t="s">
        <v>72</v>
      </c>
      <c r="H457" s="163" t="str">
        <f t="shared" si="28"/>
        <v>Zapata, TX</v>
      </c>
      <c r="I457" s="249">
        <v>1</v>
      </c>
      <c r="J457" s="45" t="s">
        <v>74</v>
      </c>
      <c r="K457" s="45" t="s">
        <v>74</v>
      </c>
      <c r="L457" s="45" t="s">
        <v>73</v>
      </c>
      <c r="M457" s="45" t="s">
        <v>74</v>
      </c>
      <c r="N457" s="43" t="s">
        <v>471</v>
      </c>
      <c r="O457" s="11" t="s">
        <v>74</v>
      </c>
      <c r="P457" s="45" t="s">
        <v>74</v>
      </c>
      <c r="Q457" s="44"/>
      <c r="R457" s="30"/>
      <c r="S457" s="11" t="s">
        <v>76</v>
      </c>
      <c r="T457" s="30"/>
      <c r="U457" s="30"/>
      <c r="V457" s="30" t="s">
        <v>944</v>
      </c>
      <c r="W457" s="43" t="s">
        <v>77</v>
      </c>
      <c r="X457" s="215" t="s">
        <v>622</v>
      </c>
      <c r="Y457" s="47"/>
      <c r="Z457" s="48"/>
    </row>
    <row r="458" spans="1:26" s="43" customFormat="1" ht="32" x14ac:dyDescent="0.2">
      <c r="A458" s="141">
        <f t="shared" si="30"/>
        <v>457</v>
      </c>
      <c r="B458" s="137">
        <v>43925</v>
      </c>
      <c r="C458" s="13" t="str">
        <f t="shared" si="31"/>
        <v>USBP</v>
      </c>
      <c r="D458" s="45" t="s">
        <v>17</v>
      </c>
      <c r="E458" s="138" t="s">
        <v>123</v>
      </c>
      <c r="F458" s="138"/>
      <c r="G458" s="44" t="s">
        <v>72</v>
      </c>
      <c r="H458" s="163" t="str">
        <f t="shared" si="28"/>
        <v>Laredo, TX</v>
      </c>
      <c r="I458" s="249">
        <v>1</v>
      </c>
      <c r="J458" s="45" t="s">
        <v>74</v>
      </c>
      <c r="K458" s="45" t="s">
        <v>74</v>
      </c>
      <c r="L458" s="45" t="s">
        <v>73</v>
      </c>
      <c r="M458" s="45" t="s">
        <v>74</v>
      </c>
      <c r="O458" s="11" t="s">
        <v>74</v>
      </c>
      <c r="P458" s="45" t="s">
        <v>73</v>
      </c>
      <c r="Q458" s="44" t="s">
        <v>75</v>
      </c>
      <c r="R458" s="30"/>
      <c r="S458" s="11" t="s">
        <v>76</v>
      </c>
      <c r="T458" s="30"/>
      <c r="U458" s="30"/>
      <c r="V458" s="30" t="s">
        <v>944</v>
      </c>
      <c r="W458" s="43" t="s">
        <v>77</v>
      </c>
      <c r="X458" s="216" t="s">
        <v>623</v>
      </c>
      <c r="Y458" s="47"/>
      <c r="Z458" s="48"/>
    </row>
    <row r="459" spans="1:26" s="43" customFormat="1" ht="32" x14ac:dyDescent="0.2">
      <c r="A459" s="141">
        <f t="shared" si="30"/>
        <v>458</v>
      </c>
      <c r="B459" s="47">
        <v>43914</v>
      </c>
      <c r="C459" s="13" t="str">
        <f t="shared" si="31"/>
        <v>USBP</v>
      </c>
      <c r="D459" s="43" t="s">
        <v>27</v>
      </c>
      <c r="E459" s="45" t="s">
        <v>307</v>
      </c>
      <c r="F459" s="45"/>
      <c r="G459" s="44" t="s">
        <v>86</v>
      </c>
      <c r="H459" s="163" t="str">
        <f t="shared" si="28"/>
        <v>Port Clinton, OH</v>
      </c>
      <c r="I459" s="248">
        <v>1</v>
      </c>
      <c r="J459" s="43" t="s">
        <v>74</v>
      </c>
      <c r="K459" s="43" t="s">
        <v>74</v>
      </c>
      <c r="L459" s="43" t="s">
        <v>73</v>
      </c>
      <c r="M459" s="43" t="s">
        <v>74</v>
      </c>
      <c r="N459" s="43" t="s">
        <v>216</v>
      </c>
      <c r="O459" s="11" t="s">
        <v>74</v>
      </c>
      <c r="P459" s="43" t="s">
        <v>74</v>
      </c>
      <c r="Q459" s="44"/>
      <c r="R459" s="30"/>
      <c r="S459" s="11" t="s">
        <v>76</v>
      </c>
      <c r="T459" s="30"/>
      <c r="U459" s="30"/>
      <c r="V459" s="30" t="s">
        <v>944</v>
      </c>
      <c r="W459" s="43" t="s">
        <v>77</v>
      </c>
      <c r="X459" s="219" t="s">
        <v>624</v>
      </c>
      <c r="Y459" s="137">
        <v>43914</v>
      </c>
      <c r="Z459" s="138" t="s">
        <v>188</v>
      </c>
    </row>
    <row r="460" spans="1:26" s="43" customFormat="1" ht="16" x14ac:dyDescent="0.2">
      <c r="A460" s="141">
        <f t="shared" si="30"/>
        <v>459</v>
      </c>
      <c r="B460" s="47">
        <v>43914</v>
      </c>
      <c r="C460" s="13" t="str">
        <f t="shared" si="31"/>
        <v>USBP</v>
      </c>
      <c r="D460" s="43" t="s">
        <v>35</v>
      </c>
      <c r="E460" s="43" t="s">
        <v>501</v>
      </c>
      <c r="G460" s="44" t="s">
        <v>89</v>
      </c>
      <c r="H460" s="163" t="str">
        <f t="shared" si="28"/>
        <v>Nogales, AZ</v>
      </c>
      <c r="I460" s="248">
        <v>1</v>
      </c>
      <c r="J460" s="43" t="s">
        <v>73</v>
      </c>
      <c r="K460" s="43" t="s">
        <v>74</v>
      </c>
      <c r="L460" s="43" t="s">
        <v>73</v>
      </c>
      <c r="M460" s="43" t="s">
        <v>74</v>
      </c>
      <c r="N460" s="11" t="s">
        <v>625</v>
      </c>
      <c r="O460" s="11" t="s">
        <v>74</v>
      </c>
      <c r="P460" s="43" t="s">
        <v>74</v>
      </c>
      <c r="Q460" s="44"/>
      <c r="R460" s="30"/>
      <c r="S460" s="11" t="s">
        <v>76</v>
      </c>
      <c r="T460" s="30"/>
      <c r="U460" s="30"/>
      <c r="V460" s="30" t="s">
        <v>944</v>
      </c>
      <c r="W460" s="53" t="s">
        <v>77</v>
      </c>
      <c r="X460" s="227" t="s">
        <v>626</v>
      </c>
      <c r="Y460" s="170">
        <v>43913</v>
      </c>
      <c r="Z460" s="138" t="s">
        <v>188</v>
      </c>
    </row>
    <row r="461" spans="1:26" s="43" customFormat="1" ht="16" x14ac:dyDescent="0.2">
      <c r="A461" s="141">
        <f t="shared" si="30"/>
        <v>460</v>
      </c>
      <c r="B461" s="47">
        <v>43916</v>
      </c>
      <c r="C461" s="13" t="str">
        <f t="shared" si="31"/>
        <v>USBP</v>
      </c>
      <c r="D461" s="43" t="s">
        <v>35</v>
      </c>
      <c r="E461" s="43" t="s">
        <v>35</v>
      </c>
      <c r="G461" s="44" t="s">
        <v>89</v>
      </c>
      <c r="H461" s="163" t="str">
        <f t="shared" si="28"/>
        <v>Tucson, AZ</v>
      </c>
      <c r="I461" s="248">
        <v>1</v>
      </c>
      <c r="J461" s="43" t="s">
        <v>73</v>
      </c>
      <c r="K461" s="43" t="s">
        <v>74</v>
      </c>
      <c r="L461" s="43" t="s">
        <v>73</v>
      </c>
      <c r="M461" s="43" t="s">
        <v>74</v>
      </c>
      <c r="N461" s="11" t="s">
        <v>627</v>
      </c>
      <c r="O461" s="11" t="s">
        <v>74</v>
      </c>
      <c r="P461" s="43" t="s">
        <v>74</v>
      </c>
      <c r="Q461" s="44"/>
      <c r="R461" s="30"/>
      <c r="S461" s="11" t="s">
        <v>76</v>
      </c>
      <c r="T461" s="30"/>
      <c r="U461" s="30"/>
      <c r="V461" s="30" t="s">
        <v>944</v>
      </c>
      <c r="W461" s="53" t="s">
        <v>77</v>
      </c>
      <c r="X461" s="219" t="s">
        <v>628</v>
      </c>
      <c r="Y461" s="170"/>
      <c r="Z461" s="138"/>
    </row>
    <row r="462" spans="1:26" s="43" customFormat="1" ht="16" x14ac:dyDescent="0.2">
      <c r="A462" s="141">
        <f t="shared" si="30"/>
        <v>461</v>
      </c>
      <c r="B462" s="47">
        <f>'USBP MASTER'!B435</f>
        <v>43917</v>
      </c>
      <c r="C462" s="13" t="str">
        <f t="shared" si="31"/>
        <v>USBP</v>
      </c>
      <c r="D462" s="43" t="s">
        <v>35</v>
      </c>
      <c r="E462" s="43" t="s">
        <v>170</v>
      </c>
      <c r="G462" s="44" t="s">
        <v>89</v>
      </c>
      <c r="H462" s="163" t="str">
        <f t="shared" si="28"/>
        <v>Willcox, AZ</v>
      </c>
      <c r="I462" s="248">
        <v>1</v>
      </c>
      <c r="J462" s="43" t="s">
        <v>73</v>
      </c>
      <c r="K462" s="43" t="s">
        <v>74</v>
      </c>
      <c r="L462" s="43" t="s">
        <v>73</v>
      </c>
      <c r="M462" s="43" t="s">
        <v>74</v>
      </c>
      <c r="N462" s="11" t="s">
        <v>629</v>
      </c>
      <c r="O462" s="11" t="s">
        <v>73</v>
      </c>
      <c r="P462" s="43" t="s">
        <v>73</v>
      </c>
      <c r="Q462" s="44" t="s">
        <v>75</v>
      </c>
      <c r="R462" s="30"/>
      <c r="S462" s="11" t="s">
        <v>76</v>
      </c>
      <c r="T462" s="30"/>
      <c r="U462" s="30"/>
      <c r="V462" s="30" t="s">
        <v>944</v>
      </c>
      <c r="W462" s="53" t="s">
        <v>77</v>
      </c>
      <c r="X462" s="219" t="s">
        <v>630</v>
      </c>
      <c r="Y462" s="170"/>
      <c r="Z462" s="138"/>
    </row>
    <row r="463" spans="1:26" s="43" customFormat="1" ht="32" x14ac:dyDescent="0.2">
      <c r="A463" s="141">
        <f t="shared" si="30"/>
        <v>462</v>
      </c>
      <c r="B463" s="47">
        <v>43920</v>
      </c>
      <c r="C463" s="13" t="str">
        <f t="shared" si="31"/>
        <v>USBP</v>
      </c>
      <c r="D463" s="43" t="s">
        <v>35</v>
      </c>
      <c r="E463" s="43" t="s">
        <v>175</v>
      </c>
      <c r="G463" s="44" t="s">
        <v>89</v>
      </c>
      <c r="H463" s="163" t="str">
        <f t="shared" si="28"/>
        <v>Naco, AZ</v>
      </c>
      <c r="I463" s="248">
        <v>1</v>
      </c>
      <c r="J463" s="43" t="s">
        <v>73</v>
      </c>
      <c r="K463" s="43" t="s">
        <v>74</v>
      </c>
      <c r="L463" s="43" t="s">
        <v>73</v>
      </c>
      <c r="M463" s="43" t="s">
        <v>74</v>
      </c>
      <c r="N463" s="11" t="s">
        <v>631</v>
      </c>
      <c r="O463" s="11" t="s">
        <v>73</v>
      </c>
      <c r="P463" s="43" t="s">
        <v>74</v>
      </c>
      <c r="Q463" s="44"/>
      <c r="R463" s="30"/>
      <c r="S463" s="11" t="s">
        <v>76</v>
      </c>
      <c r="T463" s="30"/>
      <c r="U463" s="30"/>
      <c r="V463" s="30" t="s">
        <v>944</v>
      </c>
      <c r="W463" s="53" t="s">
        <v>77</v>
      </c>
      <c r="X463" s="219" t="s">
        <v>632</v>
      </c>
      <c r="Y463" s="170"/>
      <c r="Z463" s="138"/>
    </row>
    <row r="464" spans="1:26" s="43" customFormat="1" ht="32" x14ac:dyDescent="0.2">
      <c r="A464" s="141">
        <f t="shared" si="30"/>
        <v>463</v>
      </c>
      <c r="B464" s="47">
        <v>43927</v>
      </c>
      <c r="C464" s="13" t="str">
        <f t="shared" si="31"/>
        <v>USBP</v>
      </c>
      <c r="D464" s="43" t="s">
        <v>35</v>
      </c>
      <c r="E464" s="43" t="s">
        <v>175</v>
      </c>
      <c r="G464" s="44" t="s">
        <v>89</v>
      </c>
      <c r="H464" s="163" t="str">
        <f t="shared" si="28"/>
        <v>Naco, AZ</v>
      </c>
      <c r="I464" s="248">
        <v>1</v>
      </c>
      <c r="J464" s="43" t="s">
        <v>73</v>
      </c>
      <c r="K464" s="43" t="s">
        <v>74</v>
      </c>
      <c r="L464" s="43" t="s">
        <v>73</v>
      </c>
      <c r="M464" s="43" t="s">
        <v>74</v>
      </c>
      <c r="O464" s="11" t="s">
        <v>74</v>
      </c>
      <c r="P464" s="43" t="s">
        <v>74</v>
      </c>
      <c r="Q464" s="44"/>
      <c r="R464" s="30"/>
      <c r="S464" s="11" t="s">
        <v>76</v>
      </c>
      <c r="T464" s="30"/>
      <c r="U464" s="30"/>
      <c r="V464" s="30" t="s">
        <v>944</v>
      </c>
      <c r="W464" s="53" t="s">
        <v>77</v>
      </c>
      <c r="X464" s="219" t="s">
        <v>633</v>
      </c>
      <c r="Y464" s="170"/>
      <c r="Z464" s="138"/>
    </row>
    <row r="465" spans="1:26" s="43" customFormat="1" ht="16" x14ac:dyDescent="0.2">
      <c r="A465" s="141">
        <f t="shared" si="30"/>
        <v>464</v>
      </c>
      <c r="B465" s="47">
        <v>43927</v>
      </c>
      <c r="C465" s="13" t="str">
        <f t="shared" si="31"/>
        <v>USBP</v>
      </c>
      <c r="D465" s="43" t="s">
        <v>35</v>
      </c>
      <c r="E465" s="43" t="s">
        <v>35</v>
      </c>
      <c r="F465" s="43" t="s">
        <v>85</v>
      </c>
      <c r="G465" s="44" t="s">
        <v>89</v>
      </c>
      <c r="H465" s="163" t="str">
        <f t="shared" si="28"/>
        <v>Tucson, AZ</v>
      </c>
      <c r="I465" s="248">
        <v>1</v>
      </c>
      <c r="J465" s="43" t="s">
        <v>74</v>
      </c>
      <c r="K465" s="43" t="s">
        <v>74</v>
      </c>
      <c r="L465" s="43" t="s">
        <v>73</v>
      </c>
      <c r="M465" s="43" t="s">
        <v>74</v>
      </c>
      <c r="O465" s="11" t="s">
        <v>73</v>
      </c>
      <c r="P465" s="43" t="s">
        <v>73</v>
      </c>
      <c r="Q465" s="44" t="s">
        <v>75</v>
      </c>
      <c r="R465" s="30"/>
      <c r="S465" s="11" t="s">
        <v>76</v>
      </c>
      <c r="T465" s="30"/>
      <c r="U465" s="30"/>
      <c r="V465" s="30" t="s">
        <v>944</v>
      </c>
      <c r="W465" s="29" t="s">
        <v>80</v>
      </c>
      <c r="X465" s="219" t="s">
        <v>634</v>
      </c>
      <c r="Y465" s="170"/>
      <c r="Z465" s="138"/>
    </row>
    <row r="466" spans="1:26" s="43" customFormat="1" ht="16" x14ac:dyDescent="0.2">
      <c r="A466" s="141">
        <f t="shared" si="30"/>
        <v>465</v>
      </c>
      <c r="B466" s="47">
        <v>43928</v>
      </c>
      <c r="C466" s="13" t="str">
        <f t="shared" si="31"/>
        <v>USBP</v>
      </c>
      <c r="D466" s="43" t="s">
        <v>35</v>
      </c>
      <c r="E466" s="43" t="s">
        <v>179</v>
      </c>
      <c r="G466" s="44" t="s">
        <v>89</v>
      </c>
      <c r="H466" s="163" t="str">
        <f t="shared" si="28"/>
        <v>Tucson, AZ</v>
      </c>
      <c r="I466" s="248">
        <v>1</v>
      </c>
      <c r="J466" s="43" t="s">
        <v>74</v>
      </c>
      <c r="K466" s="43" t="s">
        <v>73</v>
      </c>
      <c r="L466" s="43" t="s">
        <v>73</v>
      </c>
      <c r="M466" s="43" t="s">
        <v>74</v>
      </c>
      <c r="O466" s="11" t="s">
        <v>73</v>
      </c>
      <c r="P466" s="43" t="s">
        <v>73</v>
      </c>
      <c r="Q466" s="44" t="s">
        <v>75</v>
      </c>
      <c r="R466" s="30"/>
      <c r="S466" s="11" t="s">
        <v>76</v>
      </c>
      <c r="T466" s="30"/>
      <c r="U466" s="30"/>
      <c r="V466" s="30" t="s">
        <v>944</v>
      </c>
      <c r="W466" s="53" t="s">
        <v>160</v>
      </c>
      <c r="X466" s="219" t="s">
        <v>635</v>
      </c>
      <c r="Y466" s="170"/>
      <c r="Z466" s="138"/>
    </row>
    <row r="467" spans="1:26" s="11" customFormat="1" ht="32" x14ac:dyDescent="0.2">
      <c r="A467" s="141">
        <f t="shared" si="30"/>
        <v>466</v>
      </c>
      <c r="B467" s="13">
        <v>43922</v>
      </c>
      <c r="C467" s="13" t="str">
        <f t="shared" si="31"/>
        <v>USBP</v>
      </c>
      <c r="D467" s="11" t="s">
        <v>33</v>
      </c>
      <c r="E467" s="11" t="s">
        <v>157</v>
      </c>
      <c r="G467" s="2" t="s">
        <v>89</v>
      </c>
      <c r="H467" s="163" t="str">
        <f t="shared" si="28"/>
        <v>San Diego, CA</v>
      </c>
      <c r="I467" s="129">
        <v>1</v>
      </c>
      <c r="J467" s="11" t="s">
        <v>74</v>
      </c>
      <c r="K467" s="11" t="s">
        <v>74</v>
      </c>
      <c r="L467" s="11" t="s">
        <v>73</v>
      </c>
      <c r="M467" s="11" t="s">
        <v>74</v>
      </c>
      <c r="N467" s="11" t="s">
        <v>471</v>
      </c>
      <c r="O467" s="11" t="s">
        <v>74</v>
      </c>
      <c r="P467" s="11" t="s">
        <v>73</v>
      </c>
      <c r="Q467" s="2" t="s">
        <v>75</v>
      </c>
      <c r="R467" s="30"/>
      <c r="S467" s="11" t="s">
        <v>76</v>
      </c>
      <c r="T467" s="30"/>
      <c r="U467" s="30"/>
      <c r="V467" s="30" t="s">
        <v>944</v>
      </c>
      <c r="W467" s="11" t="s">
        <v>77</v>
      </c>
      <c r="X467" s="216" t="s">
        <v>636</v>
      </c>
      <c r="Y467" s="137"/>
      <c r="Z467" s="138"/>
    </row>
    <row r="468" spans="1:26" s="43" customFormat="1" ht="16" x14ac:dyDescent="0.2">
      <c r="A468" s="141">
        <f t="shared" si="30"/>
        <v>467</v>
      </c>
      <c r="B468" s="47">
        <v>43920</v>
      </c>
      <c r="C468" s="13" t="str">
        <f t="shared" si="31"/>
        <v>USBP</v>
      </c>
      <c r="D468" s="43" t="s">
        <v>33</v>
      </c>
      <c r="E468" s="43" t="s">
        <v>145</v>
      </c>
      <c r="G468" s="44" t="s">
        <v>89</v>
      </c>
      <c r="H468" s="163" t="str">
        <f t="shared" si="28"/>
        <v>San Diego, CA</v>
      </c>
      <c r="I468" s="248">
        <v>1</v>
      </c>
      <c r="J468" s="43" t="s">
        <v>73</v>
      </c>
      <c r="K468" s="43" t="s">
        <v>74</v>
      </c>
      <c r="L468" s="43" t="s">
        <v>73</v>
      </c>
      <c r="N468" s="43" t="s">
        <v>637</v>
      </c>
      <c r="O468" s="11" t="s">
        <v>73</v>
      </c>
      <c r="P468" s="43" t="s">
        <v>74</v>
      </c>
      <c r="Q468" s="44"/>
      <c r="R468" s="30"/>
      <c r="S468" s="11" t="s">
        <v>76</v>
      </c>
      <c r="T468" s="30"/>
      <c r="U468" s="30"/>
      <c r="V468" s="30" t="s">
        <v>944</v>
      </c>
      <c r="W468" s="43" t="s">
        <v>96</v>
      </c>
      <c r="X468" s="234" t="s">
        <v>638</v>
      </c>
      <c r="Y468" s="137"/>
      <c r="Z468" s="138"/>
    </row>
    <row r="469" spans="1:26" s="11" customFormat="1" ht="48.75" customHeight="1" x14ac:dyDescent="0.2">
      <c r="A469" s="141">
        <f t="shared" si="30"/>
        <v>468</v>
      </c>
      <c r="B469" s="13">
        <v>43916</v>
      </c>
      <c r="C469" s="13" t="str">
        <f t="shared" si="31"/>
        <v>USBP</v>
      </c>
      <c r="D469" s="11" t="s">
        <v>20</v>
      </c>
      <c r="E469" s="11" t="s">
        <v>466</v>
      </c>
      <c r="G469" s="2" t="s">
        <v>72</v>
      </c>
      <c r="H469" s="163" t="str">
        <f t="shared" si="28"/>
        <v>Brownsville, TX</v>
      </c>
      <c r="I469" s="129">
        <v>1</v>
      </c>
      <c r="J469" s="11" t="s">
        <v>73</v>
      </c>
      <c r="K469" s="11" t="s">
        <v>74</v>
      </c>
      <c r="L469" s="11" t="s">
        <v>73</v>
      </c>
      <c r="M469" s="11" t="s">
        <v>74</v>
      </c>
      <c r="N469" s="11" t="s">
        <v>280</v>
      </c>
      <c r="O469" s="11" t="s">
        <v>74</v>
      </c>
      <c r="P469" s="11" t="s">
        <v>74</v>
      </c>
      <c r="Q469" s="2"/>
      <c r="R469" s="30"/>
      <c r="S469" s="11" t="s">
        <v>76</v>
      </c>
      <c r="T469" s="30"/>
      <c r="U469" s="30"/>
      <c r="V469" s="30" t="s">
        <v>944</v>
      </c>
      <c r="W469" s="11" t="s">
        <v>77</v>
      </c>
      <c r="X469" s="219" t="s">
        <v>639</v>
      </c>
      <c r="Y469" s="137"/>
      <c r="Z469" s="138"/>
    </row>
    <row r="470" spans="1:26" s="11" customFormat="1" ht="48" x14ac:dyDescent="0.2">
      <c r="A470" s="141">
        <f t="shared" si="30"/>
        <v>469</v>
      </c>
      <c r="B470" s="13">
        <v>43921</v>
      </c>
      <c r="C470" s="13" t="str">
        <f t="shared" si="31"/>
        <v>USBP</v>
      </c>
      <c r="D470" s="11" t="s">
        <v>20</v>
      </c>
      <c r="E470" s="11" t="s">
        <v>466</v>
      </c>
      <c r="G470" s="2" t="s">
        <v>72</v>
      </c>
      <c r="H470" s="163" t="str">
        <f t="shared" si="28"/>
        <v>Brownsville, TX</v>
      </c>
      <c r="I470" s="129">
        <v>1</v>
      </c>
      <c r="J470" s="11" t="s">
        <v>73</v>
      </c>
      <c r="K470" s="11" t="s">
        <v>74</v>
      </c>
      <c r="L470" s="11" t="s">
        <v>73</v>
      </c>
      <c r="M470" s="11" t="s">
        <v>74</v>
      </c>
      <c r="N470" s="11" t="s">
        <v>640</v>
      </c>
      <c r="O470" s="11" t="s">
        <v>73</v>
      </c>
      <c r="P470" s="11" t="s">
        <v>74</v>
      </c>
      <c r="Q470" s="2"/>
      <c r="R470" s="30"/>
      <c r="S470" s="11" t="s">
        <v>76</v>
      </c>
      <c r="T470" s="30"/>
      <c r="U470" s="30"/>
      <c r="V470" s="30" t="s">
        <v>944</v>
      </c>
      <c r="W470" s="11" t="s">
        <v>96</v>
      </c>
      <c r="X470" s="219" t="s">
        <v>641</v>
      </c>
      <c r="Y470" s="137"/>
      <c r="Z470" s="138"/>
    </row>
    <row r="471" spans="1:26" s="11" customFormat="1" ht="32" x14ac:dyDescent="0.2">
      <c r="A471" s="141">
        <f t="shared" si="30"/>
        <v>470</v>
      </c>
      <c r="B471" s="13">
        <f>'USBP MASTER'!B501</f>
        <v>43923</v>
      </c>
      <c r="C471" s="13" t="str">
        <f t="shared" si="31"/>
        <v>USBP</v>
      </c>
      <c r="D471" s="11" t="s">
        <v>28</v>
      </c>
      <c r="E471" s="35" t="s">
        <v>102</v>
      </c>
      <c r="F471" s="35"/>
      <c r="G471" s="2" t="s">
        <v>86</v>
      </c>
      <c r="H471" s="163" t="str">
        <f t="shared" si="28"/>
        <v>El Paso, TX</v>
      </c>
      <c r="I471" s="129">
        <v>1</v>
      </c>
      <c r="J471" s="11" t="s">
        <v>73</v>
      </c>
      <c r="K471" s="11" t="s">
        <v>74</v>
      </c>
      <c r="L471" s="11" t="s">
        <v>73</v>
      </c>
      <c r="M471" s="11" t="s">
        <v>74</v>
      </c>
      <c r="O471" s="11" t="s">
        <v>73</v>
      </c>
      <c r="P471" s="11" t="s">
        <v>73</v>
      </c>
      <c r="Q471" s="2" t="s">
        <v>75</v>
      </c>
      <c r="R471" s="30"/>
      <c r="S471" s="11" t="s">
        <v>76</v>
      </c>
      <c r="T471" s="30"/>
      <c r="U471" s="30"/>
      <c r="V471" s="30" t="s">
        <v>944</v>
      </c>
      <c r="W471" s="11" t="s">
        <v>77</v>
      </c>
      <c r="X471" s="226" t="s">
        <v>642</v>
      </c>
      <c r="Y471" s="137"/>
      <c r="Z471" s="158"/>
    </row>
    <row r="472" spans="1:26" s="11" customFormat="1" ht="16" x14ac:dyDescent="0.2">
      <c r="A472" s="141">
        <f t="shared" si="30"/>
        <v>471</v>
      </c>
      <c r="B472" s="13">
        <v>43916</v>
      </c>
      <c r="C472" s="13" t="str">
        <f t="shared" si="31"/>
        <v>USBP</v>
      </c>
      <c r="D472" s="11" t="s">
        <v>27</v>
      </c>
      <c r="E472" s="35" t="s">
        <v>84</v>
      </c>
      <c r="F472" s="35"/>
      <c r="G472" s="2" t="s">
        <v>86</v>
      </c>
      <c r="H472" s="163" t="str">
        <f t="shared" si="28"/>
        <v>Detroit, MI</v>
      </c>
      <c r="I472" s="129">
        <v>1</v>
      </c>
      <c r="J472" s="11" t="s">
        <v>73</v>
      </c>
      <c r="K472" s="11" t="s">
        <v>74</v>
      </c>
      <c r="L472" s="11" t="s">
        <v>73</v>
      </c>
      <c r="M472" s="11" t="s">
        <v>74</v>
      </c>
      <c r="N472" s="11" t="s">
        <v>298</v>
      </c>
      <c r="O472" s="11" t="s">
        <v>73</v>
      </c>
      <c r="P472" s="11" t="s">
        <v>73</v>
      </c>
      <c r="Q472" s="2" t="s">
        <v>75</v>
      </c>
      <c r="R472" s="30"/>
      <c r="S472" s="11" t="s">
        <v>76</v>
      </c>
      <c r="T472" s="30"/>
      <c r="U472" s="30"/>
      <c r="V472" s="30" t="s">
        <v>944</v>
      </c>
      <c r="W472" s="11" t="s">
        <v>77</v>
      </c>
      <c r="X472" s="216" t="s">
        <v>643</v>
      </c>
      <c r="Y472" s="159"/>
      <c r="Z472" s="159"/>
    </row>
    <row r="473" spans="1:26" s="11" customFormat="1" ht="32" x14ac:dyDescent="0.2">
      <c r="A473" s="141">
        <f t="shared" si="30"/>
        <v>472</v>
      </c>
      <c r="B473" s="37">
        <v>43916</v>
      </c>
      <c r="C473" s="13" t="str">
        <f t="shared" si="31"/>
        <v>USBP</v>
      </c>
      <c r="D473" s="35" t="s">
        <v>25</v>
      </c>
      <c r="E473" s="35" t="s">
        <v>408</v>
      </c>
      <c r="F473" s="35"/>
      <c r="G473" s="2" t="s">
        <v>86</v>
      </c>
      <c r="H473" s="163" t="str">
        <f t="shared" si="28"/>
        <v>Sanderson, TX</v>
      </c>
      <c r="I473" s="252">
        <v>1</v>
      </c>
      <c r="J473" s="35" t="s">
        <v>73</v>
      </c>
      <c r="K473" s="35" t="s">
        <v>74</v>
      </c>
      <c r="L473" s="35" t="s">
        <v>73</v>
      </c>
      <c r="M473" s="35" t="s">
        <v>74</v>
      </c>
      <c r="N473" s="11" t="s">
        <v>280</v>
      </c>
      <c r="O473" s="11" t="s">
        <v>74</v>
      </c>
      <c r="P473" s="11" t="s">
        <v>74</v>
      </c>
      <c r="Q473" s="2"/>
      <c r="R473" s="30"/>
      <c r="S473" s="11" t="s">
        <v>76</v>
      </c>
      <c r="T473" s="30"/>
      <c r="U473" s="30"/>
      <c r="V473" s="30" t="s">
        <v>944</v>
      </c>
      <c r="W473" s="11" t="s">
        <v>77</v>
      </c>
      <c r="X473" s="216" t="s">
        <v>644</v>
      </c>
      <c r="Y473" s="55"/>
      <c r="Z473" s="163"/>
    </row>
    <row r="474" spans="1:26" s="43" customFormat="1" ht="32" x14ac:dyDescent="0.2">
      <c r="A474" s="141">
        <f t="shared" si="30"/>
        <v>473</v>
      </c>
      <c r="B474" s="137">
        <f>'USBP MASTER'!B371</f>
        <v>43915</v>
      </c>
      <c r="C474" s="13" t="str">
        <f t="shared" si="31"/>
        <v>USBP</v>
      </c>
      <c r="D474" s="45" t="s">
        <v>17</v>
      </c>
      <c r="E474" s="138" t="s">
        <v>17</v>
      </c>
      <c r="F474" s="138" t="s">
        <v>645</v>
      </c>
      <c r="G474" s="44" t="s">
        <v>72</v>
      </c>
      <c r="H474" s="163" t="str">
        <f t="shared" si="28"/>
        <v>Laredo, TX</v>
      </c>
      <c r="I474" s="249">
        <v>1</v>
      </c>
      <c r="J474" s="45" t="s">
        <v>74</v>
      </c>
      <c r="K474" s="45" t="s">
        <v>74</v>
      </c>
      <c r="L474" s="45" t="s">
        <v>73</v>
      </c>
      <c r="M474" s="45" t="s">
        <v>74</v>
      </c>
      <c r="O474" s="11" t="s">
        <v>74</v>
      </c>
      <c r="P474" s="45" t="s">
        <v>74</v>
      </c>
      <c r="Q474" s="44"/>
      <c r="R474" s="30"/>
      <c r="S474" s="11" t="s">
        <v>76</v>
      </c>
      <c r="T474" s="30"/>
      <c r="U474" s="30"/>
      <c r="V474" s="30" t="s">
        <v>944</v>
      </c>
      <c r="W474" s="43" t="s">
        <v>645</v>
      </c>
      <c r="X474" s="216" t="s">
        <v>646</v>
      </c>
      <c r="Y474" s="47"/>
      <c r="Z474" s="48"/>
    </row>
    <row r="475" spans="1:26" s="43" customFormat="1" ht="16" x14ac:dyDescent="0.2">
      <c r="A475" s="141">
        <f t="shared" si="30"/>
        <v>474</v>
      </c>
      <c r="B475" s="137">
        <f>'USBP MASTER'!B505</f>
        <v>43915</v>
      </c>
      <c r="C475" s="13" t="str">
        <f t="shared" si="31"/>
        <v>USBP</v>
      </c>
      <c r="D475" s="45" t="s">
        <v>17</v>
      </c>
      <c r="E475" s="138" t="s">
        <v>128</v>
      </c>
      <c r="F475" s="138"/>
      <c r="G475" s="44" t="s">
        <v>72</v>
      </c>
      <c r="H475" s="163" t="str">
        <f t="shared" si="28"/>
        <v>Hebbronville, TX</v>
      </c>
      <c r="I475" s="249">
        <v>1</v>
      </c>
      <c r="J475" s="45" t="s">
        <v>74</v>
      </c>
      <c r="K475" s="45" t="s">
        <v>74</v>
      </c>
      <c r="L475" s="45" t="s">
        <v>73</v>
      </c>
      <c r="M475" s="45" t="s">
        <v>74</v>
      </c>
      <c r="O475" s="11" t="s">
        <v>74</v>
      </c>
      <c r="P475" s="45" t="s">
        <v>74</v>
      </c>
      <c r="Q475" s="44"/>
      <c r="R475" s="30"/>
      <c r="S475" s="11" t="s">
        <v>76</v>
      </c>
      <c r="T475" s="30"/>
      <c r="U475" s="30"/>
      <c r="V475" s="30" t="s">
        <v>944</v>
      </c>
      <c r="W475" s="43" t="s">
        <v>77</v>
      </c>
      <c r="X475" s="216" t="s">
        <v>647</v>
      </c>
      <c r="Y475" s="47"/>
      <c r="Z475" s="48"/>
    </row>
    <row r="476" spans="1:26" s="43" customFormat="1" ht="16" x14ac:dyDescent="0.2">
      <c r="A476" s="141">
        <f t="shared" si="30"/>
        <v>475</v>
      </c>
      <c r="B476" s="47">
        <f>'USBP MASTER'!B354</f>
        <v>43922</v>
      </c>
      <c r="C476" s="13" t="str">
        <f t="shared" si="31"/>
        <v>USBP</v>
      </c>
      <c r="D476" s="43" t="s">
        <v>34</v>
      </c>
      <c r="E476" s="45" t="s">
        <v>34</v>
      </c>
      <c r="F476" s="45" t="s">
        <v>107</v>
      </c>
      <c r="G476" s="44" t="s">
        <v>89</v>
      </c>
      <c r="H476" s="163" t="str">
        <f t="shared" si="28"/>
        <v>El Centro, CA</v>
      </c>
      <c r="I476" s="248">
        <v>1</v>
      </c>
      <c r="J476" s="43" t="s">
        <v>74</v>
      </c>
      <c r="K476" s="43" t="s">
        <v>74</v>
      </c>
      <c r="L476" s="43" t="s">
        <v>73</v>
      </c>
      <c r="M476" s="43" t="s">
        <v>74</v>
      </c>
      <c r="N476" s="43" t="str">
        <f>'USBP MASTER'!N354</f>
        <v>SQ began 04/01/2020</v>
      </c>
      <c r="O476" s="11" t="s">
        <v>74</v>
      </c>
      <c r="P476" s="43" t="s">
        <v>74</v>
      </c>
      <c r="Q476" s="134"/>
      <c r="R476" s="30"/>
      <c r="S476" s="11" t="s">
        <v>76</v>
      </c>
      <c r="T476" s="30"/>
      <c r="U476" s="30"/>
      <c r="V476" s="30" t="s">
        <v>944</v>
      </c>
      <c r="W476" s="43" t="s">
        <v>77</v>
      </c>
      <c r="X476" s="219" t="s">
        <v>490</v>
      </c>
      <c r="Y476" s="138" t="s">
        <v>491</v>
      </c>
      <c r="Z476" s="138" t="s">
        <v>492</v>
      </c>
    </row>
    <row r="477" spans="1:26" s="43" customFormat="1" ht="16" x14ac:dyDescent="0.2">
      <c r="A477" s="141">
        <f t="shared" si="30"/>
        <v>476</v>
      </c>
      <c r="B477" s="47">
        <f>B476</f>
        <v>43922</v>
      </c>
      <c r="C477" s="13" t="str">
        <f t="shared" si="31"/>
        <v>USBP</v>
      </c>
      <c r="D477" s="43" t="s">
        <v>34</v>
      </c>
      <c r="E477" s="45" t="s">
        <v>34</v>
      </c>
      <c r="F477" s="45" t="s">
        <v>107</v>
      </c>
      <c r="G477" s="44" t="s">
        <v>89</v>
      </c>
      <c r="H477" s="163" t="str">
        <f t="shared" si="28"/>
        <v>El Centro, CA</v>
      </c>
      <c r="I477" s="248">
        <v>1</v>
      </c>
      <c r="J477" s="43" t="s">
        <v>74</v>
      </c>
      <c r="K477" s="43" t="s">
        <v>74</v>
      </c>
      <c r="L477" s="43" t="s">
        <v>73</v>
      </c>
      <c r="M477" s="43" t="s">
        <v>74</v>
      </c>
      <c r="N477" s="43" t="str">
        <f>N476</f>
        <v>SQ began 04/01/2020</v>
      </c>
      <c r="O477" s="11" t="s">
        <v>74</v>
      </c>
      <c r="P477" s="43" t="s">
        <v>74</v>
      </c>
      <c r="Q477" s="134"/>
      <c r="R477" s="30"/>
      <c r="S477" s="11" t="s">
        <v>76</v>
      </c>
      <c r="T477" s="30"/>
      <c r="U477" s="30"/>
      <c r="V477" s="30" t="s">
        <v>944</v>
      </c>
      <c r="W477" s="43" t="s">
        <v>77</v>
      </c>
      <c r="X477" s="219" t="s">
        <v>490</v>
      </c>
      <c r="Y477" s="138" t="s">
        <v>491</v>
      </c>
      <c r="Z477" s="138" t="s">
        <v>492</v>
      </c>
    </row>
    <row r="478" spans="1:26" s="43" customFormat="1" ht="16" x14ac:dyDescent="0.2">
      <c r="A478" s="141">
        <f t="shared" si="30"/>
        <v>477</v>
      </c>
      <c r="B478" s="47">
        <f>B477</f>
        <v>43922</v>
      </c>
      <c r="C478" s="13" t="str">
        <f t="shared" si="31"/>
        <v>USBP</v>
      </c>
      <c r="D478" s="43" t="s">
        <v>34</v>
      </c>
      <c r="E478" s="45" t="s">
        <v>34</v>
      </c>
      <c r="F478" s="45" t="s">
        <v>107</v>
      </c>
      <c r="G478" s="44" t="s">
        <v>89</v>
      </c>
      <c r="H478" s="163" t="str">
        <f t="shared" si="28"/>
        <v>El Centro, CA</v>
      </c>
      <c r="I478" s="248">
        <v>1</v>
      </c>
      <c r="J478" s="43" t="s">
        <v>74</v>
      </c>
      <c r="K478" s="43" t="s">
        <v>74</v>
      </c>
      <c r="L478" s="43" t="s">
        <v>73</v>
      </c>
      <c r="M478" s="43" t="s">
        <v>74</v>
      </c>
      <c r="N478" s="43" t="str">
        <f>N477</f>
        <v>SQ began 04/01/2020</v>
      </c>
      <c r="O478" s="11" t="s">
        <v>74</v>
      </c>
      <c r="P478" s="43" t="s">
        <v>74</v>
      </c>
      <c r="Q478" s="134"/>
      <c r="R478" s="30"/>
      <c r="S478" s="11" t="s">
        <v>76</v>
      </c>
      <c r="T478" s="30"/>
      <c r="U478" s="30"/>
      <c r="V478" s="30" t="s">
        <v>944</v>
      </c>
      <c r="W478" s="43" t="s">
        <v>77</v>
      </c>
      <c r="X478" s="219" t="s">
        <v>490</v>
      </c>
      <c r="Y478" s="138" t="s">
        <v>491</v>
      </c>
      <c r="Z478" s="138" t="s">
        <v>188</v>
      </c>
    </row>
    <row r="479" spans="1:26" s="43" customFormat="1" ht="16" x14ac:dyDescent="0.2">
      <c r="A479" s="141">
        <f t="shared" si="30"/>
        <v>478</v>
      </c>
      <c r="B479" s="47">
        <f>B478</f>
        <v>43922</v>
      </c>
      <c r="C479" s="13" t="str">
        <f t="shared" si="31"/>
        <v>USBP</v>
      </c>
      <c r="D479" s="43" t="s">
        <v>34</v>
      </c>
      <c r="E479" s="45" t="s">
        <v>34</v>
      </c>
      <c r="F479" s="45" t="s">
        <v>107</v>
      </c>
      <c r="G479" s="44" t="s">
        <v>89</v>
      </c>
      <c r="H479" s="163" t="str">
        <f t="shared" si="28"/>
        <v>El Centro, CA</v>
      </c>
      <c r="I479" s="248">
        <v>1</v>
      </c>
      <c r="J479" s="43" t="s">
        <v>74</v>
      </c>
      <c r="K479" s="43" t="s">
        <v>74</v>
      </c>
      <c r="L479" s="43" t="s">
        <v>73</v>
      </c>
      <c r="M479" s="43" t="s">
        <v>74</v>
      </c>
      <c r="N479" s="43" t="str">
        <f>N478</f>
        <v>SQ began 04/01/2020</v>
      </c>
      <c r="O479" s="11" t="s">
        <v>74</v>
      </c>
      <c r="P479" s="43" t="s">
        <v>74</v>
      </c>
      <c r="Q479" s="134"/>
      <c r="R479" s="30"/>
      <c r="S479" s="11" t="s">
        <v>76</v>
      </c>
      <c r="T479" s="30"/>
      <c r="U479" s="30"/>
      <c r="V479" s="30" t="s">
        <v>944</v>
      </c>
      <c r="W479" s="43" t="s">
        <v>77</v>
      </c>
      <c r="X479" s="219" t="s">
        <v>490</v>
      </c>
      <c r="Y479" s="138" t="s">
        <v>491</v>
      </c>
      <c r="Z479" s="138" t="s">
        <v>188</v>
      </c>
    </row>
    <row r="480" spans="1:26" s="43" customFormat="1" ht="17.25" customHeight="1" x14ac:dyDescent="0.2">
      <c r="A480" s="141">
        <f t="shared" si="30"/>
        <v>479</v>
      </c>
      <c r="B480" s="47">
        <v>43922</v>
      </c>
      <c r="C480" s="13" t="str">
        <f t="shared" si="31"/>
        <v>USBP</v>
      </c>
      <c r="D480" s="43" t="s">
        <v>34</v>
      </c>
      <c r="E480" s="45" t="s">
        <v>95</v>
      </c>
      <c r="F480" s="45"/>
      <c r="G480" s="44" t="s">
        <v>89</v>
      </c>
      <c r="H480" s="163" t="str">
        <f t="shared" si="28"/>
        <v>Calexico, CA</v>
      </c>
      <c r="I480" s="248">
        <v>1</v>
      </c>
      <c r="J480" s="43" t="s">
        <v>74</v>
      </c>
      <c r="K480" s="43" t="s">
        <v>74</v>
      </c>
      <c r="L480" s="43" t="s">
        <v>73</v>
      </c>
      <c r="M480" s="43" t="s">
        <v>74</v>
      </c>
      <c r="N480" s="43" t="str">
        <f>'USBP MASTER'!N355</f>
        <v>SQ began 04/01/2020</v>
      </c>
      <c r="O480" s="11" t="s">
        <v>74</v>
      </c>
      <c r="P480" s="43" t="s">
        <v>74</v>
      </c>
      <c r="Q480" s="134"/>
      <c r="R480" s="30"/>
      <c r="S480" s="11" t="s">
        <v>76</v>
      </c>
      <c r="T480" s="30"/>
      <c r="U480" s="30"/>
      <c r="V480" s="30" t="s">
        <v>944</v>
      </c>
      <c r="W480" s="43" t="s">
        <v>77</v>
      </c>
      <c r="X480" s="219" t="s">
        <v>493</v>
      </c>
      <c r="Y480" s="138" t="s">
        <v>494</v>
      </c>
      <c r="Z480" s="138" t="s">
        <v>188</v>
      </c>
    </row>
    <row r="481" spans="1:26" s="43" customFormat="1" ht="32" x14ac:dyDescent="0.2">
      <c r="A481" s="141">
        <f t="shared" si="30"/>
        <v>480</v>
      </c>
      <c r="B481" s="137">
        <v>43907</v>
      </c>
      <c r="C481" s="13" t="str">
        <f t="shared" si="31"/>
        <v>USBP</v>
      </c>
      <c r="D481" s="138" t="s">
        <v>34</v>
      </c>
      <c r="E481" s="45" t="s">
        <v>34</v>
      </c>
      <c r="F481" s="45"/>
      <c r="G481" s="138" t="s">
        <v>89</v>
      </c>
      <c r="H481" s="163" t="str">
        <f t="shared" si="28"/>
        <v>El Centro, CA</v>
      </c>
      <c r="I481" s="253">
        <v>1</v>
      </c>
      <c r="J481" s="138" t="s">
        <v>73</v>
      </c>
      <c r="K481" s="138" t="s">
        <v>74</v>
      </c>
      <c r="L481" s="138" t="s">
        <v>73</v>
      </c>
      <c r="M481" s="43" t="s">
        <v>74</v>
      </c>
      <c r="N481" s="43" t="s">
        <v>210</v>
      </c>
      <c r="O481" s="11" t="s">
        <v>73</v>
      </c>
      <c r="P481" s="43" t="s">
        <v>74</v>
      </c>
      <c r="Q481" s="134"/>
      <c r="R481" s="30"/>
      <c r="S481" s="11" t="s">
        <v>76</v>
      </c>
      <c r="T481" s="30"/>
      <c r="U481" s="30"/>
      <c r="V481" s="30" t="s">
        <v>944</v>
      </c>
      <c r="W481" s="43" t="s">
        <v>426</v>
      </c>
      <c r="X481" s="219" t="s">
        <v>648</v>
      </c>
      <c r="Y481" s="137">
        <v>43906</v>
      </c>
      <c r="Z481" s="138" t="s">
        <v>188</v>
      </c>
    </row>
    <row r="482" spans="1:26" s="43" customFormat="1" ht="16" x14ac:dyDescent="0.2">
      <c r="A482" s="141">
        <f t="shared" si="30"/>
        <v>481</v>
      </c>
      <c r="B482" s="47">
        <f>'USBP MASTER'!B415</f>
        <v>43922</v>
      </c>
      <c r="C482" s="13" t="str">
        <f t="shared" si="31"/>
        <v>USBP</v>
      </c>
      <c r="D482" s="43" t="s">
        <v>34</v>
      </c>
      <c r="E482" s="45" t="s">
        <v>34</v>
      </c>
      <c r="F482" s="45" t="s">
        <v>107</v>
      </c>
      <c r="G482" s="44" t="s">
        <v>89</v>
      </c>
      <c r="H482" s="163" t="str">
        <f t="shared" si="28"/>
        <v>El Centro, CA</v>
      </c>
      <c r="I482" s="248">
        <v>1</v>
      </c>
      <c r="J482" s="43" t="s">
        <v>74</v>
      </c>
      <c r="K482" s="43" t="s">
        <v>74</v>
      </c>
      <c r="L482" s="43" t="s">
        <v>73</v>
      </c>
      <c r="M482" s="43" t="s">
        <v>74</v>
      </c>
      <c r="O482" s="11" t="s">
        <v>74</v>
      </c>
      <c r="P482" s="43" t="s">
        <v>74</v>
      </c>
      <c r="Q482" s="134"/>
      <c r="R482" s="30"/>
      <c r="S482" s="11" t="s">
        <v>76</v>
      </c>
      <c r="T482" s="30"/>
      <c r="U482" s="30"/>
      <c r="V482" s="30" t="s">
        <v>944</v>
      </c>
      <c r="W482" s="43" t="s">
        <v>77</v>
      </c>
      <c r="X482" s="219" t="s">
        <v>495</v>
      </c>
      <c r="Y482" s="138"/>
      <c r="Z482" s="138"/>
    </row>
    <row r="483" spans="1:26" s="43" customFormat="1" ht="16" x14ac:dyDescent="0.2">
      <c r="A483" s="141">
        <f t="shared" si="30"/>
        <v>482</v>
      </c>
      <c r="B483" s="47">
        <f>'USBP MASTER'!B214</f>
        <v>43917</v>
      </c>
      <c r="C483" s="13" t="str">
        <f t="shared" si="31"/>
        <v>USBP</v>
      </c>
      <c r="D483" s="43" t="s">
        <v>35</v>
      </c>
      <c r="E483" s="43" t="s">
        <v>501</v>
      </c>
      <c r="G483" s="44" t="s">
        <v>89</v>
      </c>
      <c r="H483" s="163" t="str">
        <f t="shared" si="28"/>
        <v>Nogales, AZ</v>
      </c>
      <c r="I483" s="248">
        <v>1</v>
      </c>
      <c r="J483" s="43" t="s">
        <v>73</v>
      </c>
      <c r="K483" s="43" t="s">
        <v>74</v>
      </c>
      <c r="L483" s="43" t="s">
        <v>73</v>
      </c>
      <c r="M483" s="43" t="s">
        <v>74</v>
      </c>
      <c r="N483" s="11" t="s">
        <v>649</v>
      </c>
      <c r="O483" s="11" t="s">
        <v>73</v>
      </c>
      <c r="P483" s="43" t="s">
        <v>74</v>
      </c>
      <c r="Q483" s="44"/>
      <c r="R483" s="30"/>
      <c r="S483" s="11" t="s">
        <v>76</v>
      </c>
      <c r="T483" s="30"/>
      <c r="U483" s="30"/>
      <c r="V483" s="30" t="s">
        <v>944</v>
      </c>
      <c r="W483" s="53" t="s">
        <v>77</v>
      </c>
      <c r="X483" s="219" t="s">
        <v>650</v>
      </c>
      <c r="Y483" s="170"/>
      <c r="Z483" s="138"/>
    </row>
    <row r="484" spans="1:26" s="43" customFormat="1" ht="32" x14ac:dyDescent="0.2">
      <c r="A484" s="141">
        <f t="shared" si="30"/>
        <v>483</v>
      </c>
      <c r="B484" s="47">
        <f>'USBP MASTER'!B463</f>
        <v>43920</v>
      </c>
      <c r="C484" s="13" t="str">
        <f t="shared" si="31"/>
        <v>USBP</v>
      </c>
      <c r="D484" s="43" t="s">
        <v>35</v>
      </c>
      <c r="E484" s="43" t="s">
        <v>301</v>
      </c>
      <c r="G484" s="44" t="s">
        <v>89</v>
      </c>
      <c r="H484" s="163" t="str">
        <f t="shared" si="28"/>
        <v>Three Points, AZ</v>
      </c>
      <c r="I484" s="248">
        <v>1</v>
      </c>
      <c r="J484" s="43" t="s">
        <v>73</v>
      </c>
      <c r="K484" s="43" t="s">
        <v>74</v>
      </c>
      <c r="L484" s="43" t="s">
        <v>73</v>
      </c>
      <c r="M484" s="43" t="s">
        <v>74</v>
      </c>
      <c r="N484" s="11" t="s">
        <v>651</v>
      </c>
      <c r="O484" s="11" t="s">
        <v>74</v>
      </c>
      <c r="P484" s="43" t="s">
        <v>74</v>
      </c>
      <c r="Q484" s="44"/>
      <c r="R484" s="30"/>
      <c r="S484" s="11" t="s">
        <v>76</v>
      </c>
      <c r="T484" s="30"/>
      <c r="U484" s="30"/>
      <c r="V484" s="30" t="s">
        <v>944</v>
      </c>
      <c r="W484" s="53" t="s">
        <v>77</v>
      </c>
      <c r="X484" s="219" t="s">
        <v>652</v>
      </c>
      <c r="Y484" s="170"/>
      <c r="Z484" s="138"/>
    </row>
    <row r="485" spans="1:26" s="43" customFormat="1" ht="16" x14ac:dyDescent="0.2">
      <c r="A485" s="141">
        <f t="shared" si="30"/>
        <v>484</v>
      </c>
      <c r="B485" s="47">
        <v>43928</v>
      </c>
      <c r="C485" s="13" t="str">
        <f t="shared" si="31"/>
        <v>USBP</v>
      </c>
      <c r="D485" s="43" t="s">
        <v>35</v>
      </c>
      <c r="E485" s="43" t="s">
        <v>179</v>
      </c>
      <c r="G485" s="44" t="s">
        <v>89</v>
      </c>
      <c r="H485" s="163" t="str">
        <f t="shared" si="28"/>
        <v>Tucson, AZ</v>
      </c>
      <c r="I485" s="248">
        <v>1</v>
      </c>
      <c r="J485" s="43" t="s">
        <v>74</v>
      </c>
      <c r="K485" s="43" t="s">
        <v>74</v>
      </c>
      <c r="L485" s="43" t="s">
        <v>73</v>
      </c>
      <c r="M485" s="43" t="s">
        <v>74</v>
      </c>
      <c r="O485" s="11" t="s">
        <v>73</v>
      </c>
      <c r="P485" s="43" t="s">
        <v>73</v>
      </c>
      <c r="Q485" s="44" t="s">
        <v>75</v>
      </c>
      <c r="R485" s="30"/>
      <c r="S485" s="11" t="s">
        <v>76</v>
      </c>
      <c r="T485" s="30"/>
      <c r="U485" s="30"/>
      <c r="V485" s="30" t="s">
        <v>944</v>
      </c>
      <c r="W485" s="53" t="s">
        <v>77</v>
      </c>
      <c r="X485" s="219" t="s">
        <v>653</v>
      </c>
      <c r="Y485" s="170"/>
      <c r="Z485" s="138"/>
    </row>
    <row r="486" spans="1:26" s="11" customFormat="1" ht="33.75" customHeight="1" x14ac:dyDescent="0.2">
      <c r="A486" s="141">
        <f t="shared" si="30"/>
        <v>485</v>
      </c>
      <c r="B486" s="46">
        <v>43907</v>
      </c>
      <c r="C486" s="13" t="str">
        <f t="shared" si="31"/>
        <v>USBP</v>
      </c>
      <c r="D486" s="45" t="s">
        <v>39</v>
      </c>
      <c r="E486" s="35" t="s">
        <v>654</v>
      </c>
      <c r="F486" s="35" t="s">
        <v>654</v>
      </c>
      <c r="G486" s="44" t="s">
        <v>159</v>
      </c>
      <c r="H486" s="163" t="str">
        <f t="shared" si="28"/>
        <v>Selfridge ANGB, MI</v>
      </c>
      <c r="I486" s="249">
        <v>1</v>
      </c>
      <c r="J486" s="45" t="s">
        <v>74</v>
      </c>
      <c r="K486" s="45" t="s">
        <v>73</v>
      </c>
      <c r="L486" s="45" t="s">
        <v>73</v>
      </c>
      <c r="M486" s="45" t="s">
        <v>74</v>
      </c>
      <c r="N486" s="43" t="s">
        <v>197</v>
      </c>
      <c r="O486" s="11" t="s">
        <v>74</v>
      </c>
      <c r="P486" s="43" t="s">
        <v>74</v>
      </c>
      <c r="Q486" s="44"/>
      <c r="R486" s="30"/>
      <c r="S486" s="11" t="s">
        <v>76</v>
      </c>
      <c r="T486" s="30"/>
      <c r="U486" s="30"/>
      <c r="V486" s="30" t="s">
        <v>944</v>
      </c>
      <c r="W486" s="11" t="s">
        <v>77</v>
      </c>
      <c r="X486" s="221" t="s">
        <v>655</v>
      </c>
      <c r="Y486" s="13" t="s">
        <v>77</v>
      </c>
      <c r="Z486" s="48" t="s">
        <v>188</v>
      </c>
    </row>
    <row r="487" spans="1:26" s="11" customFormat="1" ht="32" x14ac:dyDescent="0.2">
      <c r="A487" s="141">
        <f t="shared" si="30"/>
        <v>486</v>
      </c>
      <c r="B487" s="46">
        <v>43907</v>
      </c>
      <c r="C487" s="13" t="str">
        <f t="shared" si="31"/>
        <v>USBP</v>
      </c>
      <c r="D487" s="45" t="s">
        <v>39</v>
      </c>
      <c r="E487" s="35" t="s">
        <v>654</v>
      </c>
      <c r="F487" s="35" t="s">
        <v>654</v>
      </c>
      <c r="G487" s="44" t="s">
        <v>159</v>
      </c>
      <c r="H487" s="163" t="str">
        <f t="shared" si="28"/>
        <v>Selfridge ANGB, MI</v>
      </c>
      <c r="I487" s="249">
        <v>1</v>
      </c>
      <c r="J487" s="45" t="s">
        <v>74</v>
      </c>
      <c r="K487" s="45" t="s">
        <v>73</v>
      </c>
      <c r="L487" s="45" t="s">
        <v>74</v>
      </c>
      <c r="M487" s="45" t="s">
        <v>74</v>
      </c>
      <c r="N487" s="43"/>
      <c r="O487" s="11" t="s">
        <v>74</v>
      </c>
      <c r="P487" s="43" t="s">
        <v>74</v>
      </c>
      <c r="Q487" s="44"/>
      <c r="R487" s="30"/>
      <c r="S487" s="11" t="s">
        <v>76</v>
      </c>
      <c r="T487" s="30"/>
      <c r="U487" s="30"/>
      <c r="V487" s="30" t="s">
        <v>944</v>
      </c>
      <c r="W487" s="11" t="s">
        <v>77</v>
      </c>
      <c r="X487" s="221" t="s">
        <v>656</v>
      </c>
      <c r="Y487" s="13" t="s">
        <v>77</v>
      </c>
      <c r="Z487" s="48" t="s">
        <v>188</v>
      </c>
    </row>
    <row r="488" spans="1:26" s="11" customFormat="1" ht="48" x14ac:dyDescent="0.2">
      <c r="A488" s="141">
        <f t="shared" si="30"/>
        <v>487</v>
      </c>
      <c r="B488" s="46">
        <v>43910</v>
      </c>
      <c r="C488" s="13" t="str">
        <f t="shared" si="31"/>
        <v>USBP</v>
      </c>
      <c r="D488" s="45" t="s">
        <v>39</v>
      </c>
      <c r="E488" s="35" t="s">
        <v>654</v>
      </c>
      <c r="F488" s="35" t="s">
        <v>654</v>
      </c>
      <c r="G488" s="44" t="s">
        <v>159</v>
      </c>
      <c r="H488" s="163" t="str">
        <f t="shared" si="28"/>
        <v>Selfridge ANGB, MI</v>
      </c>
      <c r="I488" s="249">
        <v>1</v>
      </c>
      <c r="J488" s="45" t="s">
        <v>74</v>
      </c>
      <c r="K488" s="45" t="s">
        <v>73</v>
      </c>
      <c r="L488" s="45" t="s">
        <v>74</v>
      </c>
      <c r="M488" s="45" t="s">
        <v>74</v>
      </c>
      <c r="N488" s="43"/>
      <c r="O488" s="11" t="s">
        <v>74</v>
      </c>
      <c r="P488" s="43" t="s">
        <v>74</v>
      </c>
      <c r="Q488" s="44"/>
      <c r="R488" s="30"/>
      <c r="S488" s="11" t="s">
        <v>76</v>
      </c>
      <c r="T488" s="30"/>
      <c r="U488" s="30"/>
      <c r="V488" s="30" t="s">
        <v>944</v>
      </c>
      <c r="W488" s="11" t="s">
        <v>77</v>
      </c>
      <c r="X488" s="216" t="s">
        <v>657</v>
      </c>
      <c r="Y488" s="159" t="s">
        <v>77</v>
      </c>
      <c r="Z488" s="157" t="s">
        <v>658</v>
      </c>
    </row>
    <row r="489" spans="1:26" s="11" customFormat="1" ht="16" x14ac:dyDescent="0.2">
      <c r="A489" s="141">
        <f t="shared" si="30"/>
        <v>488</v>
      </c>
      <c r="B489" s="46">
        <v>43913</v>
      </c>
      <c r="C489" s="13" t="str">
        <f t="shared" si="31"/>
        <v>USBP</v>
      </c>
      <c r="D489" s="45" t="s">
        <v>39</v>
      </c>
      <c r="E489" s="35" t="s">
        <v>40</v>
      </c>
      <c r="F489" s="35"/>
      <c r="G489" s="44" t="s">
        <v>159</v>
      </c>
      <c r="H489" s="163" t="str">
        <f t="shared" si="28"/>
        <v>Washington, D.C.</v>
      </c>
      <c r="I489" s="249">
        <v>1</v>
      </c>
      <c r="J489" s="45" t="s">
        <v>74</v>
      </c>
      <c r="K489" s="45" t="s">
        <v>73</v>
      </c>
      <c r="L489" s="45" t="s">
        <v>73</v>
      </c>
      <c r="M489" s="45" t="s">
        <v>74</v>
      </c>
      <c r="N489" s="43" t="s">
        <v>210</v>
      </c>
      <c r="O489" s="11" t="s">
        <v>74</v>
      </c>
      <c r="P489" s="43" t="s">
        <v>74</v>
      </c>
      <c r="Q489" s="44"/>
      <c r="R489" s="30"/>
      <c r="S489" s="11" t="s">
        <v>76</v>
      </c>
      <c r="T489" s="30"/>
      <c r="U489" s="30"/>
      <c r="V489" s="30" t="s">
        <v>944</v>
      </c>
      <c r="W489" s="11" t="s">
        <v>77</v>
      </c>
      <c r="X489" s="216" t="s">
        <v>659</v>
      </c>
      <c r="Y489" s="156" t="s">
        <v>160</v>
      </c>
      <c r="Z489" s="159" t="s">
        <v>188</v>
      </c>
    </row>
    <row r="490" spans="1:26" s="11" customFormat="1" ht="48" x14ac:dyDescent="0.2">
      <c r="A490" s="141">
        <f t="shared" si="30"/>
        <v>489</v>
      </c>
      <c r="B490" s="13">
        <v>43917</v>
      </c>
      <c r="C490" s="13" t="str">
        <f t="shared" si="31"/>
        <v>USBP</v>
      </c>
      <c r="D490" s="11" t="s">
        <v>20</v>
      </c>
      <c r="E490" s="11" t="s">
        <v>20</v>
      </c>
      <c r="F490" s="11" t="s">
        <v>107</v>
      </c>
      <c r="G490" s="2" t="s">
        <v>72</v>
      </c>
      <c r="H490" s="163" t="str">
        <f t="shared" ref="H490:H553" si="32">INDEX(STATIONLOCATION,MATCH(E490, STATIONCODES, 0))</f>
        <v>Edinburg, TX</v>
      </c>
      <c r="I490" s="129">
        <v>1</v>
      </c>
      <c r="J490" s="11" t="s">
        <v>73</v>
      </c>
      <c r="K490" s="11" t="s">
        <v>74</v>
      </c>
      <c r="L490" s="11" t="s">
        <v>73</v>
      </c>
      <c r="M490" s="11" t="s">
        <v>74</v>
      </c>
      <c r="N490" s="11" t="s">
        <v>368</v>
      </c>
      <c r="O490" s="11" t="s">
        <v>74</v>
      </c>
      <c r="P490" s="11" t="s">
        <v>74</v>
      </c>
      <c r="Q490" s="2"/>
      <c r="R490" s="30"/>
      <c r="S490" s="11" t="s">
        <v>76</v>
      </c>
      <c r="T490" s="30"/>
      <c r="U490" s="30"/>
      <c r="V490" s="30" t="s">
        <v>944</v>
      </c>
      <c r="W490" s="11" t="s">
        <v>77</v>
      </c>
      <c r="X490" s="219" t="s">
        <v>660</v>
      </c>
      <c r="Y490" s="137"/>
      <c r="Z490" s="138"/>
    </row>
    <row r="491" spans="1:26" s="11" customFormat="1" ht="48" x14ac:dyDescent="0.2">
      <c r="A491" s="141">
        <f t="shared" si="30"/>
        <v>490</v>
      </c>
      <c r="B491" s="13">
        <v>43928</v>
      </c>
      <c r="C491" s="13" t="str">
        <f t="shared" si="31"/>
        <v>USBP</v>
      </c>
      <c r="D491" s="11" t="s">
        <v>27</v>
      </c>
      <c r="E491" s="35" t="s">
        <v>84</v>
      </c>
      <c r="F491" s="35"/>
      <c r="G491" s="2" t="s">
        <v>86</v>
      </c>
      <c r="H491" s="163" t="str">
        <f t="shared" si="32"/>
        <v>Detroit, MI</v>
      </c>
      <c r="I491" s="129">
        <v>1</v>
      </c>
      <c r="J491" s="11" t="s">
        <v>73</v>
      </c>
      <c r="K491" s="11" t="s">
        <v>74</v>
      </c>
      <c r="L491" s="11" t="s">
        <v>73</v>
      </c>
      <c r="M491" s="11" t="s">
        <v>74</v>
      </c>
      <c r="O491" s="11" t="s">
        <v>73</v>
      </c>
      <c r="P491" s="11" t="s">
        <v>73</v>
      </c>
      <c r="Q491" s="2" t="s">
        <v>75</v>
      </c>
      <c r="R491" s="30"/>
      <c r="S491" s="11" t="s">
        <v>76</v>
      </c>
      <c r="T491" s="30"/>
      <c r="U491" s="30"/>
      <c r="V491" s="30" t="s">
        <v>944</v>
      </c>
      <c r="W491" s="11" t="s">
        <v>77</v>
      </c>
      <c r="X491" s="216" t="s">
        <v>661</v>
      </c>
      <c r="Y491" s="159"/>
      <c r="Z491" s="159"/>
    </row>
    <row r="492" spans="1:26" s="11" customFormat="1" ht="16" x14ac:dyDescent="0.2">
      <c r="A492" s="141">
        <f t="shared" si="30"/>
        <v>491</v>
      </c>
      <c r="B492" s="13">
        <f>B497</f>
        <v>43917</v>
      </c>
      <c r="C492" s="13" t="str">
        <f t="shared" si="31"/>
        <v>USBP</v>
      </c>
      <c r="D492" s="11" t="s">
        <v>34</v>
      </c>
      <c r="E492" s="35" t="s">
        <v>206</v>
      </c>
      <c r="F492" s="35"/>
      <c r="G492" s="2" t="s">
        <v>89</v>
      </c>
      <c r="H492" s="163" t="str">
        <f t="shared" si="32"/>
        <v>El Centro, CA</v>
      </c>
      <c r="I492" s="129">
        <v>1</v>
      </c>
      <c r="J492" s="11" t="s">
        <v>73</v>
      </c>
      <c r="K492" s="11" t="s">
        <v>74</v>
      </c>
      <c r="L492" s="11" t="s">
        <v>73</v>
      </c>
      <c r="M492" s="11" t="s">
        <v>74</v>
      </c>
      <c r="N492" s="11" t="e">
        <f>#REF!</f>
        <v>#REF!</v>
      </c>
      <c r="O492" s="11" t="s">
        <v>74</v>
      </c>
      <c r="P492" s="11" t="s">
        <v>74</v>
      </c>
      <c r="Q492" s="231"/>
      <c r="R492" s="30"/>
      <c r="S492" s="11" t="s">
        <v>76</v>
      </c>
      <c r="T492" s="30"/>
      <c r="U492" s="30"/>
      <c r="V492" s="30" t="s">
        <v>944</v>
      </c>
      <c r="W492" s="11" t="s">
        <v>77</v>
      </c>
      <c r="X492" s="219" t="s">
        <v>662</v>
      </c>
      <c r="Y492" s="138" t="s">
        <v>663</v>
      </c>
      <c r="Z492" s="138" t="s">
        <v>492</v>
      </c>
    </row>
    <row r="493" spans="1:26" s="11" customFormat="1" ht="16" x14ac:dyDescent="0.2">
      <c r="A493" s="141">
        <f t="shared" si="30"/>
        <v>492</v>
      </c>
      <c r="B493" s="13">
        <f>'USBP MASTER'!B305</f>
        <v>43906</v>
      </c>
      <c r="C493" s="13" t="str">
        <f t="shared" si="31"/>
        <v>USBP</v>
      </c>
      <c r="D493" s="11" t="s">
        <v>34</v>
      </c>
      <c r="E493" s="35" t="s">
        <v>206</v>
      </c>
      <c r="F493" s="35"/>
      <c r="G493" s="2" t="s">
        <v>89</v>
      </c>
      <c r="H493" s="163" t="str">
        <f t="shared" si="32"/>
        <v>El Centro, CA</v>
      </c>
      <c r="I493" s="129">
        <v>1</v>
      </c>
      <c r="J493" s="11" t="s">
        <v>73</v>
      </c>
      <c r="K493" s="11" t="s">
        <v>74</v>
      </c>
      <c r="L493" s="11" t="s">
        <v>73</v>
      </c>
      <c r="M493" s="11" t="s">
        <v>74</v>
      </c>
      <c r="N493" s="11" t="e">
        <f>N492</f>
        <v>#REF!</v>
      </c>
      <c r="O493" s="11" t="s">
        <v>74</v>
      </c>
      <c r="P493" s="11" t="s">
        <v>74</v>
      </c>
      <c r="Q493" s="231"/>
      <c r="R493" s="30"/>
      <c r="S493" s="11" t="s">
        <v>76</v>
      </c>
      <c r="T493" s="30"/>
      <c r="U493" s="30"/>
      <c r="V493" s="30" t="s">
        <v>944</v>
      </c>
      <c r="W493" s="11" t="s">
        <v>77</v>
      </c>
      <c r="X493" s="219" t="s">
        <v>662</v>
      </c>
      <c r="Y493" s="138" t="s">
        <v>663</v>
      </c>
      <c r="Z493" s="138" t="s">
        <v>492</v>
      </c>
    </row>
    <row r="494" spans="1:26" s="11" customFormat="1" ht="16" x14ac:dyDescent="0.2">
      <c r="A494" s="141">
        <f t="shared" si="30"/>
        <v>493</v>
      </c>
      <c r="B494" s="13">
        <f>'USBP MASTER'!B231</f>
        <v>43907</v>
      </c>
      <c r="C494" s="13" t="str">
        <f t="shared" si="31"/>
        <v>USBP</v>
      </c>
      <c r="D494" s="11" t="s">
        <v>34</v>
      </c>
      <c r="E494" s="35" t="s">
        <v>206</v>
      </c>
      <c r="F494" s="35"/>
      <c r="G494" s="2" t="s">
        <v>89</v>
      </c>
      <c r="H494" s="163" t="str">
        <f t="shared" si="32"/>
        <v>El Centro, CA</v>
      </c>
      <c r="I494" s="129">
        <v>1</v>
      </c>
      <c r="J494" s="11" t="s">
        <v>73</v>
      </c>
      <c r="K494" s="11" t="s">
        <v>74</v>
      </c>
      <c r="L494" s="11" t="s">
        <v>73</v>
      </c>
      <c r="M494" s="11" t="s">
        <v>74</v>
      </c>
      <c r="N494" s="11" t="e">
        <f>N493</f>
        <v>#REF!</v>
      </c>
      <c r="O494" s="11" t="s">
        <v>74</v>
      </c>
      <c r="P494" s="11" t="s">
        <v>74</v>
      </c>
      <c r="Q494" s="231"/>
      <c r="R494" s="30"/>
      <c r="S494" s="11" t="s">
        <v>76</v>
      </c>
      <c r="T494" s="30"/>
      <c r="U494" s="30"/>
      <c r="V494" s="30" t="s">
        <v>944</v>
      </c>
      <c r="W494" s="11" t="s">
        <v>77</v>
      </c>
      <c r="X494" s="219" t="s">
        <v>662</v>
      </c>
      <c r="Y494" s="138" t="s">
        <v>663</v>
      </c>
      <c r="Z494" s="138" t="s">
        <v>492</v>
      </c>
    </row>
    <row r="495" spans="1:26" s="11" customFormat="1" ht="16" x14ac:dyDescent="0.2">
      <c r="A495" s="141">
        <f t="shared" si="30"/>
        <v>494</v>
      </c>
      <c r="B495" s="13">
        <f>'USBP MASTER'!B309</f>
        <v>43907</v>
      </c>
      <c r="C495" s="13" t="str">
        <f t="shared" si="31"/>
        <v>USBP</v>
      </c>
      <c r="D495" s="11" t="s">
        <v>34</v>
      </c>
      <c r="E495" s="35" t="s">
        <v>206</v>
      </c>
      <c r="F495" s="35"/>
      <c r="G495" s="2" t="s">
        <v>89</v>
      </c>
      <c r="H495" s="163" t="str">
        <f t="shared" si="32"/>
        <v>El Centro, CA</v>
      </c>
      <c r="I495" s="129">
        <v>1</v>
      </c>
      <c r="J495" s="11" t="s">
        <v>73</v>
      </c>
      <c r="K495" s="11" t="s">
        <v>74</v>
      </c>
      <c r="L495" s="11" t="s">
        <v>73</v>
      </c>
      <c r="M495" s="11" t="s">
        <v>74</v>
      </c>
      <c r="N495" s="11" t="e">
        <f>N494</f>
        <v>#REF!</v>
      </c>
      <c r="O495" s="11" t="s">
        <v>74</v>
      </c>
      <c r="P495" s="11" t="s">
        <v>74</v>
      </c>
      <c r="Q495" s="231"/>
      <c r="R495" s="30"/>
      <c r="S495" s="11" t="s">
        <v>76</v>
      </c>
      <c r="T495" s="30"/>
      <c r="U495" s="30"/>
      <c r="V495" s="30" t="s">
        <v>944</v>
      </c>
      <c r="W495" s="11" t="s">
        <v>77</v>
      </c>
      <c r="X495" s="219" t="s">
        <v>662</v>
      </c>
      <c r="Y495" s="138" t="s">
        <v>663</v>
      </c>
      <c r="Z495" s="138" t="s">
        <v>492</v>
      </c>
    </row>
    <row r="496" spans="1:26" s="11" customFormat="1" ht="16" x14ac:dyDescent="0.2">
      <c r="A496" s="141">
        <f t="shared" si="30"/>
        <v>495</v>
      </c>
      <c r="B496" s="13">
        <f>'USBP MASTER'!B303</f>
        <v>43907</v>
      </c>
      <c r="C496" s="13" t="str">
        <f t="shared" si="31"/>
        <v>USBP</v>
      </c>
      <c r="D496" s="11" t="s">
        <v>34</v>
      </c>
      <c r="E496" s="35" t="s">
        <v>206</v>
      </c>
      <c r="F496" s="35"/>
      <c r="G496" s="2" t="s">
        <v>89</v>
      </c>
      <c r="H496" s="163" t="str">
        <f t="shared" si="32"/>
        <v>El Centro, CA</v>
      </c>
      <c r="I496" s="129">
        <v>1</v>
      </c>
      <c r="J496" s="11" t="s">
        <v>73</v>
      </c>
      <c r="K496" s="11" t="s">
        <v>74</v>
      </c>
      <c r="L496" s="11" t="s">
        <v>73</v>
      </c>
      <c r="M496" s="11" t="s">
        <v>74</v>
      </c>
      <c r="N496" s="11" t="e">
        <f>N495</f>
        <v>#REF!</v>
      </c>
      <c r="O496" s="11" t="s">
        <v>74</v>
      </c>
      <c r="P496" s="11" t="s">
        <v>74</v>
      </c>
      <c r="Q496" s="231"/>
      <c r="R496" s="30"/>
      <c r="S496" s="11" t="s">
        <v>76</v>
      </c>
      <c r="T496" s="30"/>
      <c r="U496" s="30"/>
      <c r="V496" s="30" t="s">
        <v>944</v>
      </c>
      <c r="W496" s="11" t="s">
        <v>77</v>
      </c>
      <c r="X496" s="219" t="s">
        <v>662</v>
      </c>
      <c r="Y496" s="138" t="s">
        <v>663</v>
      </c>
      <c r="Z496" s="138" t="s">
        <v>492</v>
      </c>
    </row>
    <row r="497" spans="1:26" s="11" customFormat="1" ht="16" x14ac:dyDescent="0.2">
      <c r="A497" s="141">
        <f t="shared" si="30"/>
        <v>496</v>
      </c>
      <c r="B497" s="13">
        <v>43917</v>
      </c>
      <c r="C497" s="13" t="str">
        <f t="shared" si="31"/>
        <v>USBP</v>
      </c>
      <c r="D497" s="11" t="s">
        <v>34</v>
      </c>
      <c r="E497" s="35" t="s">
        <v>34</v>
      </c>
      <c r="F497" s="35" t="s">
        <v>107</v>
      </c>
      <c r="G497" s="2" t="s">
        <v>89</v>
      </c>
      <c r="H497" s="163" t="str">
        <f t="shared" si="32"/>
        <v>El Centro, CA</v>
      </c>
      <c r="I497" s="129">
        <v>1</v>
      </c>
      <c r="J497" s="11" t="s">
        <v>73</v>
      </c>
      <c r="K497" s="11" t="s">
        <v>74</v>
      </c>
      <c r="L497" s="11" t="s">
        <v>73</v>
      </c>
      <c r="M497" s="11" t="s">
        <v>74</v>
      </c>
      <c r="N497" s="11" t="s">
        <v>280</v>
      </c>
      <c r="O497" s="11" t="s">
        <v>74</v>
      </c>
      <c r="P497" s="11" t="s">
        <v>74</v>
      </c>
      <c r="Q497" s="231"/>
      <c r="R497" s="30"/>
      <c r="S497" s="11" t="s">
        <v>76</v>
      </c>
      <c r="T497" s="30"/>
      <c r="U497" s="30"/>
      <c r="V497" s="30" t="s">
        <v>944</v>
      </c>
      <c r="W497" s="11" t="s">
        <v>77</v>
      </c>
      <c r="X497" s="219" t="s">
        <v>664</v>
      </c>
      <c r="Y497" s="138"/>
      <c r="Z497" s="138"/>
    </row>
    <row r="498" spans="1:26" s="43" customFormat="1" ht="16" x14ac:dyDescent="0.2">
      <c r="A498" s="141">
        <f t="shared" si="30"/>
        <v>497</v>
      </c>
      <c r="B498" s="47">
        <v>43915</v>
      </c>
      <c r="C498" s="13" t="str">
        <f t="shared" si="31"/>
        <v>USBP</v>
      </c>
      <c r="D498" s="43" t="s">
        <v>28</v>
      </c>
      <c r="E498" s="45" t="s">
        <v>422</v>
      </c>
      <c r="F498" s="45"/>
      <c r="G498" s="44" t="s">
        <v>86</v>
      </c>
      <c r="H498" s="163" t="str">
        <f t="shared" si="32"/>
        <v>Deming, NM</v>
      </c>
      <c r="I498" s="248">
        <v>1</v>
      </c>
      <c r="J498" s="43" t="s">
        <v>73</v>
      </c>
      <c r="K498" s="43" t="s">
        <v>74</v>
      </c>
      <c r="L498" s="43" t="s">
        <v>73</v>
      </c>
      <c r="M498" s="43" t="s">
        <v>74</v>
      </c>
      <c r="N498" s="43" t="s">
        <v>665</v>
      </c>
      <c r="O498" s="11" t="s">
        <v>73</v>
      </c>
      <c r="P498" s="43" t="s">
        <v>73</v>
      </c>
      <c r="Q498" s="44" t="s">
        <v>75</v>
      </c>
      <c r="R498" s="30"/>
      <c r="S498" s="11" t="s">
        <v>76</v>
      </c>
      <c r="T498" s="30"/>
      <c r="U498" s="30"/>
      <c r="V498" s="30" t="s">
        <v>944</v>
      </c>
      <c r="W498" s="43" t="s">
        <v>77</v>
      </c>
      <c r="X498" s="215" t="s">
        <v>666</v>
      </c>
      <c r="Y498" s="137"/>
      <c r="Z498" s="158"/>
    </row>
    <row r="499" spans="1:26" s="43" customFormat="1" ht="16" x14ac:dyDescent="0.2">
      <c r="A499" s="141">
        <f t="shared" si="30"/>
        <v>498</v>
      </c>
      <c r="B499" s="47">
        <v>43915</v>
      </c>
      <c r="C499" s="13" t="str">
        <f t="shared" si="31"/>
        <v>USBP</v>
      </c>
      <c r="D499" s="43" t="s">
        <v>28</v>
      </c>
      <c r="E499" s="45" t="s">
        <v>28</v>
      </c>
      <c r="F499" s="45" t="s">
        <v>85</v>
      </c>
      <c r="G499" s="44" t="s">
        <v>86</v>
      </c>
      <c r="H499" s="163" t="str">
        <f t="shared" si="32"/>
        <v>El Paso, TX</v>
      </c>
      <c r="I499" s="248">
        <v>1</v>
      </c>
      <c r="J499" s="43" t="s">
        <v>73</v>
      </c>
      <c r="K499" s="43" t="s">
        <v>74</v>
      </c>
      <c r="L499" s="43" t="s">
        <v>73</v>
      </c>
      <c r="M499" s="43" t="s">
        <v>74</v>
      </c>
      <c r="N499" s="43" t="s">
        <v>665</v>
      </c>
      <c r="O499" s="11" t="s">
        <v>74</v>
      </c>
      <c r="P499" s="43" t="s">
        <v>74</v>
      </c>
      <c r="Q499" s="44"/>
      <c r="R499" s="30"/>
      <c r="S499" s="11" t="s">
        <v>76</v>
      </c>
      <c r="T499" s="30"/>
      <c r="U499" s="30"/>
      <c r="V499" s="30" t="s">
        <v>944</v>
      </c>
      <c r="W499" s="29" t="s">
        <v>80</v>
      </c>
      <c r="X499" s="219" t="s">
        <v>667</v>
      </c>
      <c r="Y499" s="137"/>
      <c r="Z499" s="158"/>
    </row>
    <row r="500" spans="1:26" s="11" customFormat="1" ht="32" x14ac:dyDescent="0.2">
      <c r="A500" s="141">
        <f t="shared" si="30"/>
        <v>499</v>
      </c>
      <c r="B500" s="13">
        <f>'USBP MASTER'!B449</f>
        <v>43923</v>
      </c>
      <c r="C500" s="13" t="str">
        <f t="shared" si="31"/>
        <v>USBP</v>
      </c>
      <c r="D500" s="11" t="s">
        <v>28</v>
      </c>
      <c r="E500" s="35" t="s">
        <v>119</v>
      </c>
      <c r="F500" s="35"/>
      <c r="G500" s="2" t="s">
        <v>86</v>
      </c>
      <c r="H500" s="163" t="str">
        <f t="shared" si="32"/>
        <v>Clint, TX</v>
      </c>
      <c r="I500" s="129">
        <v>1</v>
      </c>
      <c r="J500" s="11" t="s">
        <v>73</v>
      </c>
      <c r="K500" s="11" t="s">
        <v>74</v>
      </c>
      <c r="L500" s="11" t="s">
        <v>73</v>
      </c>
      <c r="M500" s="11" t="s">
        <v>74</v>
      </c>
      <c r="O500" s="11" t="s">
        <v>74</v>
      </c>
      <c r="P500" s="11" t="s">
        <v>73</v>
      </c>
      <c r="Q500" s="2" t="s">
        <v>75</v>
      </c>
      <c r="R500" s="30"/>
      <c r="S500" s="11" t="s">
        <v>76</v>
      </c>
      <c r="T500" s="30"/>
      <c r="U500" s="30"/>
      <c r="V500" s="30" t="s">
        <v>944</v>
      </c>
      <c r="W500" s="11" t="s">
        <v>77</v>
      </c>
      <c r="X500" s="216" t="s">
        <v>668</v>
      </c>
      <c r="Y500" s="137"/>
      <c r="Z500" s="158"/>
    </row>
    <row r="501" spans="1:26" s="11" customFormat="1" ht="32" x14ac:dyDescent="0.2">
      <c r="A501" s="141">
        <f t="shared" si="30"/>
        <v>500</v>
      </c>
      <c r="B501" s="13">
        <f>'USBP MASTER'!B500</f>
        <v>43923</v>
      </c>
      <c r="C501" s="13" t="str">
        <f t="shared" si="31"/>
        <v>USBP</v>
      </c>
      <c r="D501" s="11" t="s">
        <v>28</v>
      </c>
      <c r="E501" s="35" t="s">
        <v>28</v>
      </c>
      <c r="F501" s="35"/>
      <c r="G501" s="2" t="s">
        <v>86</v>
      </c>
      <c r="H501" s="163" t="str">
        <f t="shared" si="32"/>
        <v>El Paso, TX</v>
      </c>
      <c r="I501" s="129">
        <v>1</v>
      </c>
      <c r="J501" s="11" t="s">
        <v>73</v>
      </c>
      <c r="K501" s="11" t="s">
        <v>74</v>
      </c>
      <c r="L501" s="11" t="s">
        <v>73</v>
      </c>
      <c r="M501" s="11" t="s">
        <v>74</v>
      </c>
      <c r="O501" s="11" t="s">
        <v>73</v>
      </c>
      <c r="P501" s="11" t="s">
        <v>73</v>
      </c>
      <c r="Q501" s="2" t="s">
        <v>75</v>
      </c>
      <c r="R501" s="30"/>
      <c r="S501" s="11" t="s">
        <v>76</v>
      </c>
      <c r="T501" s="30"/>
      <c r="U501" s="30"/>
      <c r="V501" s="30" t="s">
        <v>944</v>
      </c>
      <c r="W501" s="11" t="s">
        <v>669</v>
      </c>
      <c r="X501" s="226" t="s">
        <v>670</v>
      </c>
      <c r="Y501" s="137"/>
      <c r="Z501" s="158"/>
    </row>
    <row r="502" spans="1:26" s="43" customFormat="1" ht="17.25" customHeight="1" x14ac:dyDescent="0.2">
      <c r="A502" s="141">
        <f t="shared" si="30"/>
        <v>501</v>
      </c>
      <c r="B502" s="47">
        <v>43923</v>
      </c>
      <c r="C502" s="13" t="str">
        <f t="shared" si="31"/>
        <v>USBP</v>
      </c>
      <c r="D502" s="43" t="s">
        <v>28</v>
      </c>
      <c r="E502" s="45" t="s">
        <v>104</v>
      </c>
      <c r="F502" s="45"/>
      <c r="G502" s="44" t="s">
        <v>86</v>
      </c>
      <c r="H502" s="163" t="str">
        <f t="shared" si="32"/>
        <v>Santa Teresa, NM</v>
      </c>
      <c r="I502" s="248">
        <v>1</v>
      </c>
      <c r="J502" s="43" t="s">
        <v>73</v>
      </c>
      <c r="K502" s="43" t="s">
        <v>74</v>
      </c>
      <c r="L502" s="43" t="s">
        <v>73</v>
      </c>
      <c r="M502" s="43" t="s">
        <v>74</v>
      </c>
      <c r="O502" s="11" t="s">
        <v>73</v>
      </c>
      <c r="P502" s="43" t="s">
        <v>74</v>
      </c>
      <c r="Q502" s="44"/>
      <c r="R502" s="30"/>
      <c r="S502" s="11" t="s">
        <v>76</v>
      </c>
      <c r="T502" s="30"/>
      <c r="U502" s="30"/>
      <c r="V502" s="30" t="s">
        <v>944</v>
      </c>
      <c r="W502" s="43" t="s">
        <v>77</v>
      </c>
      <c r="X502" s="219" t="s">
        <v>671</v>
      </c>
      <c r="Y502" s="137"/>
      <c r="Z502" s="158"/>
    </row>
    <row r="503" spans="1:26" s="11" customFormat="1" ht="46.5" customHeight="1" x14ac:dyDescent="0.2">
      <c r="A503" s="141">
        <f t="shared" si="30"/>
        <v>502</v>
      </c>
      <c r="B503" s="13">
        <v>43925</v>
      </c>
      <c r="C503" s="13" t="str">
        <f t="shared" si="31"/>
        <v>USBP</v>
      </c>
      <c r="D503" s="11" t="s">
        <v>28</v>
      </c>
      <c r="E503" s="35" t="s">
        <v>102</v>
      </c>
      <c r="F503" s="35"/>
      <c r="G503" s="2" t="s">
        <v>86</v>
      </c>
      <c r="H503" s="163" t="str">
        <f t="shared" si="32"/>
        <v>El Paso, TX</v>
      </c>
      <c r="I503" s="129">
        <v>1</v>
      </c>
      <c r="J503" s="11" t="s">
        <v>74</v>
      </c>
      <c r="K503" s="11" t="s">
        <v>74</v>
      </c>
      <c r="L503" s="11" t="s">
        <v>73</v>
      </c>
      <c r="M503" s="11" t="s">
        <v>74</v>
      </c>
      <c r="O503" s="11" t="s">
        <v>74</v>
      </c>
      <c r="P503" s="11" t="s">
        <v>73</v>
      </c>
      <c r="Q503" s="2" t="s">
        <v>75</v>
      </c>
      <c r="R503" s="30"/>
      <c r="S503" s="11" t="s">
        <v>76</v>
      </c>
      <c r="T503" s="30"/>
      <c r="U503" s="30"/>
      <c r="V503" s="30" t="s">
        <v>944</v>
      </c>
      <c r="W503" s="11" t="s">
        <v>77</v>
      </c>
      <c r="X503" s="216" t="s">
        <v>672</v>
      </c>
      <c r="Y503" s="137"/>
      <c r="Z503" s="158"/>
    </row>
    <row r="504" spans="1:26" s="11" customFormat="1" ht="16" x14ac:dyDescent="0.2">
      <c r="A504" s="141">
        <f t="shared" si="30"/>
        <v>503</v>
      </c>
      <c r="B504" s="46">
        <v>43929</v>
      </c>
      <c r="C504" s="13" t="str">
        <f t="shared" si="31"/>
        <v>USBP</v>
      </c>
      <c r="D504" s="45" t="s">
        <v>29</v>
      </c>
      <c r="E504" s="35" t="s">
        <v>434</v>
      </c>
      <c r="F504" s="35"/>
      <c r="G504" s="44" t="s">
        <v>86</v>
      </c>
      <c r="H504" s="163" t="str">
        <f t="shared" si="32"/>
        <v>Malta, MT</v>
      </c>
      <c r="I504" s="249">
        <v>1</v>
      </c>
      <c r="J504" s="45" t="s">
        <v>74</v>
      </c>
      <c r="K504" s="45" t="s">
        <v>74</v>
      </c>
      <c r="L504" s="45" t="s">
        <v>73</v>
      </c>
      <c r="M504" s="45" t="s">
        <v>74</v>
      </c>
      <c r="N504" s="43"/>
      <c r="O504" s="11" t="s">
        <v>73</v>
      </c>
      <c r="P504" s="43" t="s">
        <v>73</v>
      </c>
      <c r="Q504" s="44" t="s">
        <v>75</v>
      </c>
      <c r="R504" s="30"/>
      <c r="S504" s="11" t="s">
        <v>76</v>
      </c>
      <c r="T504" s="30"/>
      <c r="U504" s="30"/>
      <c r="V504" s="30" t="s">
        <v>944</v>
      </c>
      <c r="W504" s="11" t="s">
        <v>77</v>
      </c>
      <c r="X504" s="216" t="s">
        <v>673</v>
      </c>
      <c r="Y504" s="47"/>
      <c r="Z504" s="48"/>
    </row>
    <row r="505" spans="1:26" s="43" customFormat="1" ht="16" x14ac:dyDescent="0.2">
      <c r="A505" s="141">
        <f t="shared" si="30"/>
        <v>504</v>
      </c>
      <c r="B505" s="137">
        <f>'USBP MASTER'!B474</f>
        <v>43915</v>
      </c>
      <c r="C505" s="13" t="str">
        <f t="shared" si="31"/>
        <v>USBP</v>
      </c>
      <c r="D505" s="45" t="s">
        <v>17</v>
      </c>
      <c r="E505" s="138" t="s">
        <v>128</v>
      </c>
      <c r="F505" s="138"/>
      <c r="G505" s="44" t="s">
        <v>72</v>
      </c>
      <c r="H505" s="163" t="str">
        <f t="shared" si="32"/>
        <v>Hebbronville, TX</v>
      </c>
      <c r="I505" s="249">
        <v>1</v>
      </c>
      <c r="J505" s="45" t="s">
        <v>74</v>
      </c>
      <c r="K505" s="45" t="s">
        <v>74</v>
      </c>
      <c r="L505" s="45" t="s">
        <v>73</v>
      </c>
      <c r="M505" s="45" t="s">
        <v>74</v>
      </c>
      <c r="O505" s="11" t="s">
        <v>74</v>
      </c>
      <c r="P505" s="45" t="s">
        <v>74</v>
      </c>
      <c r="Q505" s="44"/>
      <c r="R505" s="30"/>
      <c r="S505" s="11" t="s">
        <v>76</v>
      </c>
      <c r="T505" s="30"/>
      <c r="U505" s="30"/>
      <c r="V505" s="30" t="s">
        <v>944</v>
      </c>
      <c r="W505" s="43" t="s">
        <v>77</v>
      </c>
      <c r="X505" s="216" t="s">
        <v>674</v>
      </c>
      <c r="Y505" s="47"/>
      <c r="Z505" s="48"/>
    </row>
    <row r="506" spans="1:26" s="43" customFormat="1" ht="48" x14ac:dyDescent="0.2">
      <c r="A506" s="141">
        <f t="shared" si="30"/>
        <v>505</v>
      </c>
      <c r="B506" s="137">
        <v>43920</v>
      </c>
      <c r="C506" s="13" t="str">
        <f t="shared" si="31"/>
        <v>USBP</v>
      </c>
      <c r="D506" s="45" t="s">
        <v>17</v>
      </c>
      <c r="E506" s="138" t="s">
        <v>17</v>
      </c>
      <c r="F506" s="138" t="s">
        <v>85</v>
      </c>
      <c r="G506" s="44" t="s">
        <v>72</v>
      </c>
      <c r="H506" s="163" t="str">
        <f t="shared" si="32"/>
        <v>Laredo, TX</v>
      </c>
      <c r="I506" s="249">
        <v>1</v>
      </c>
      <c r="J506" s="45" t="s">
        <v>74</v>
      </c>
      <c r="K506" s="45" t="s">
        <v>74</v>
      </c>
      <c r="L506" s="45" t="s">
        <v>73</v>
      </c>
      <c r="M506" s="45" t="s">
        <v>74</v>
      </c>
      <c r="N506" s="43" t="s">
        <v>368</v>
      </c>
      <c r="O506" s="11" t="s">
        <v>73</v>
      </c>
      <c r="P506" s="45" t="s">
        <v>74</v>
      </c>
      <c r="Q506" s="44"/>
      <c r="R506" s="30"/>
      <c r="S506" s="11" t="s">
        <v>76</v>
      </c>
      <c r="T506" s="30"/>
      <c r="U506" s="30"/>
      <c r="V506" s="30" t="s">
        <v>944</v>
      </c>
      <c r="W506" s="43" t="s">
        <v>80</v>
      </c>
      <c r="X506" s="216" t="s">
        <v>675</v>
      </c>
      <c r="Y506" s="47"/>
      <c r="Z506" s="48"/>
    </row>
    <row r="507" spans="1:26" s="43" customFormat="1" ht="32" x14ac:dyDescent="0.2">
      <c r="A507" s="141">
        <f t="shared" si="30"/>
        <v>506</v>
      </c>
      <c r="B507" s="137">
        <v>43921</v>
      </c>
      <c r="C507" s="13" t="str">
        <f t="shared" si="31"/>
        <v>USBP</v>
      </c>
      <c r="D507" s="45" t="s">
        <v>17</v>
      </c>
      <c r="E507" s="138" t="s">
        <v>128</v>
      </c>
      <c r="F507" s="138"/>
      <c r="G507" s="44" t="s">
        <v>72</v>
      </c>
      <c r="H507" s="163" t="str">
        <f t="shared" si="32"/>
        <v>Hebbronville, TX</v>
      </c>
      <c r="I507" s="249">
        <v>1</v>
      </c>
      <c r="J507" s="45" t="s">
        <v>74</v>
      </c>
      <c r="K507" s="45" t="s">
        <v>74</v>
      </c>
      <c r="L507" s="45" t="s">
        <v>73</v>
      </c>
      <c r="M507" s="45" t="s">
        <v>74</v>
      </c>
      <c r="N507" s="43" t="s">
        <v>280</v>
      </c>
      <c r="O507" s="11" t="s">
        <v>74</v>
      </c>
      <c r="P507" s="45" t="s">
        <v>73</v>
      </c>
      <c r="Q507" s="44" t="s">
        <v>75</v>
      </c>
      <c r="R507" s="30"/>
      <c r="S507" s="11" t="s">
        <v>76</v>
      </c>
      <c r="T507" s="30"/>
      <c r="U507" s="30"/>
      <c r="V507" s="30" t="s">
        <v>944</v>
      </c>
      <c r="W507" s="43" t="s">
        <v>77</v>
      </c>
      <c r="X507" s="216" t="s">
        <v>676</v>
      </c>
      <c r="Y507" s="47"/>
      <c r="Z507" s="48"/>
    </row>
    <row r="508" spans="1:26" s="43" customFormat="1" ht="16" x14ac:dyDescent="0.2">
      <c r="A508" s="141">
        <f t="shared" si="30"/>
        <v>507</v>
      </c>
      <c r="B508" s="47">
        <f>'USBP MASTER'!B399</f>
        <v>43917</v>
      </c>
      <c r="C508" s="13" t="str">
        <f t="shared" si="31"/>
        <v>USBP</v>
      </c>
      <c r="D508" s="43" t="s">
        <v>35</v>
      </c>
      <c r="E508" s="43" t="s">
        <v>301</v>
      </c>
      <c r="G508" s="44" t="s">
        <v>89</v>
      </c>
      <c r="H508" s="163" t="str">
        <f t="shared" si="32"/>
        <v>Three Points, AZ</v>
      </c>
      <c r="I508" s="248">
        <v>1</v>
      </c>
      <c r="J508" s="43" t="s">
        <v>73</v>
      </c>
      <c r="K508" s="43" t="s">
        <v>74</v>
      </c>
      <c r="L508" s="43" t="s">
        <v>73</v>
      </c>
      <c r="M508" s="43" t="s">
        <v>74</v>
      </c>
      <c r="N508" s="11" t="s">
        <v>677</v>
      </c>
      <c r="O508" s="11" t="s">
        <v>74</v>
      </c>
      <c r="P508" s="43" t="s">
        <v>74</v>
      </c>
      <c r="Q508" s="44"/>
      <c r="R508" s="30"/>
      <c r="S508" s="11" t="s">
        <v>76</v>
      </c>
      <c r="T508" s="30"/>
      <c r="U508" s="30"/>
      <c r="V508" s="30" t="s">
        <v>944</v>
      </c>
      <c r="W508" s="53" t="s">
        <v>77</v>
      </c>
      <c r="X508" s="219" t="s">
        <v>678</v>
      </c>
      <c r="Y508" s="170"/>
      <c r="Z508" s="138"/>
    </row>
    <row r="509" spans="1:26" s="43" customFormat="1" ht="32" x14ac:dyDescent="0.2">
      <c r="A509" s="141">
        <f t="shared" si="30"/>
        <v>508</v>
      </c>
      <c r="B509" s="47">
        <f>'USBP MASTER'!B462</f>
        <v>43917</v>
      </c>
      <c r="C509" s="13" t="str">
        <f t="shared" si="31"/>
        <v>USBP</v>
      </c>
      <c r="D509" s="43" t="s">
        <v>35</v>
      </c>
      <c r="E509" s="43" t="s">
        <v>679</v>
      </c>
      <c r="G509" s="44" t="s">
        <v>89</v>
      </c>
      <c r="H509" s="163" t="str">
        <f t="shared" si="32"/>
        <v>Sonoita, AZ</v>
      </c>
      <c r="I509" s="248">
        <v>1</v>
      </c>
      <c r="J509" s="43" t="s">
        <v>73</v>
      </c>
      <c r="K509" s="43" t="s">
        <v>74</v>
      </c>
      <c r="L509" s="43" t="s">
        <v>73</v>
      </c>
      <c r="M509" s="43" t="s">
        <v>74</v>
      </c>
      <c r="N509" s="11" t="s">
        <v>680</v>
      </c>
      <c r="O509" s="11" t="s">
        <v>73</v>
      </c>
      <c r="P509" s="43" t="s">
        <v>73</v>
      </c>
      <c r="Q509" s="44" t="s">
        <v>75</v>
      </c>
      <c r="R509" s="30"/>
      <c r="S509" s="11" t="s">
        <v>76</v>
      </c>
      <c r="T509" s="30"/>
      <c r="U509" s="30"/>
      <c r="V509" s="30" t="s">
        <v>944</v>
      </c>
      <c r="W509" s="53" t="s">
        <v>160</v>
      </c>
      <c r="X509" s="219" t="s">
        <v>681</v>
      </c>
      <c r="Y509" s="170"/>
      <c r="Z509" s="138"/>
    </row>
    <row r="510" spans="1:26" s="43" customFormat="1" ht="16" x14ac:dyDescent="0.2">
      <c r="A510" s="141">
        <f t="shared" si="30"/>
        <v>509</v>
      </c>
      <c r="B510" s="47">
        <v>43920</v>
      </c>
      <c r="C510" s="13" t="str">
        <f t="shared" si="31"/>
        <v>USBP</v>
      </c>
      <c r="D510" s="43" t="s">
        <v>35</v>
      </c>
      <c r="E510" s="43" t="s">
        <v>170</v>
      </c>
      <c r="G510" s="44" t="s">
        <v>89</v>
      </c>
      <c r="H510" s="163" t="str">
        <f t="shared" si="32"/>
        <v>Willcox, AZ</v>
      </c>
      <c r="I510" s="248">
        <v>1</v>
      </c>
      <c r="J510" s="43" t="s">
        <v>74</v>
      </c>
      <c r="K510" s="43" t="s">
        <v>73</v>
      </c>
      <c r="L510" s="43" t="s">
        <v>73</v>
      </c>
      <c r="M510" s="43" t="s">
        <v>74</v>
      </c>
      <c r="N510" s="11" t="s">
        <v>682</v>
      </c>
      <c r="O510" s="11" t="s">
        <v>73</v>
      </c>
      <c r="P510" s="43" t="s">
        <v>73</v>
      </c>
      <c r="Q510" s="44" t="s">
        <v>75</v>
      </c>
      <c r="R510" s="30"/>
      <c r="S510" s="11" t="s">
        <v>76</v>
      </c>
      <c r="T510" s="30"/>
      <c r="U510" s="30"/>
      <c r="V510" s="30" t="s">
        <v>944</v>
      </c>
      <c r="W510" s="53" t="s">
        <v>77</v>
      </c>
      <c r="X510" s="219" t="s">
        <v>683</v>
      </c>
      <c r="Y510" s="170"/>
      <c r="Z510" s="138"/>
    </row>
    <row r="511" spans="1:26" s="43" customFormat="1" ht="16" x14ac:dyDescent="0.2">
      <c r="A511" s="141">
        <f t="shared" si="30"/>
        <v>510</v>
      </c>
      <c r="B511" s="47">
        <f>'USBP MASTER'!B707</f>
        <v>43930</v>
      </c>
      <c r="C511" s="13" t="str">
        <f t="shared" si="31"/>
        <v>USBP</v>
      </c>
      <c r="D511" s="43" t="s">
        <v>35</v>
      </c>
      <c r="E511" s="43" t="s">
        <v>501</v>
      </c>
      <c r="G511" s="44" t="s">
        <v>89</v>
      </c>
      <c r="H511" s="163" t="str">
        <f t="shared" si="32"/>
        <v>Nogales, AZ</v>
      </c>
      <c r="I511" s="248">
        <v>1</v>
      </c>
      <c r="J511" s="43" t="s">
        <v>73</v>
      </c>
      <c r="K511" s="43" t="s">
        <v>74</v>
      </c>
      <c r="L511" s="43" t="s">
        <v>73</v>
      </c>
      <c r="M511" s="43" t="s">
        <v>74</v>
      </c>
      <c r="O511" s="11" t="s">
        <v>73</v>
      </c>
      <c r="P511" s="43" t="s">
        <v>73</v>
      </c>
      <c r="Q511" s="44" t="s">
        <v>75</v>
      </c>
      <c r="R511" s="30"/>
      <c r="S511" s="11" t="s">
        <v>76</v>
      </c>
      <c r="T511" s="30"/>
      <c r="U511" s="30"/>
      <c r="V511" s="30" t="s">
        <v>944</v>
      </c>
      <c r="W511" s="53" t="s">
        <v>77</v>
      </c>
      <c r="X511" s="219" t="s">
        <v>684</v>
      </c>
      <c r="Y511" s="170"/>
      <c r="Z511" s="138"/>
    </row>
    <row r="512" spans="1:26" s="11" customFormat="1" ht="96" x14ac:dyDescent="0.2">
      <c r="A512" s="141">
        <f t="shared" si="30"/>
        <v>511</v>
      </c>
      <c r="B512" s="13">
        <v>43928</v>
      </c>
      <c r="C512" s="13" t="str">
        <f t="shared" si="31"/>
        <v>USBP</v>
      </c>
      <c r="D512" s="11" t="s">
        <v>20</v>
      </c>
      <c r="E512" s="11" t="s">
        <v>131</v>
      </c>
      <c r="G512" s="2" t="s">
        <v>72</v>
      </c>
      <c r="H512" s="163" t="str">
        <f t="shared" si="32"/>
        <v>McAllen, TX</v>
      </c>
      <c r="I512" s="129">
        <v>1</v>
      </c>
      <c r="J512" s="11" t="s">
        <v>73</v>
      </c>
      <c r="K512" s="11" t="s">
        <v>74</v>
      </c>
      <c r="L512" s="11" t="s">
        <v>73</v>
      </c>
      <c r="M512" s="11" t="s">
        <v>74</v>
      </c>
      <c r="O512" s="11" t="s">
        <v>73</v>
      </c>
      <c r="P512" s="11" t="s">
        <v>73</v>
      </c>
      <c r="Q512" s="2" t="s">
        <v>75</v>
      </c>
      <c r="R512" s="30"/>
      <c r="S512" s="11" t="s">
        <v>76</v>
      </c>
      <c r="T512" s="30">
        <v>43955</v>
      </c>
      <c r="U512" s="30"/>
      <c r="V512" s="30" t="s">
        <v>944</v>
      </c>
      <c r="W512" s="11" t="s">
        <v>77</v>
      </c>
      <c r="X512" s="219" t="s">
        <v>685</v>
      </c>
      <c r="Y512" s="137"/>
      <c r="Z512" s="138"/>
    </row>
    <row r="513" spans="1:26" s="11" customFormat="1" ht="64" x14ac:dyDescent="0.2">
      <c r="A513" s="141">
        <f t="shared" si="30"/>
        <v>512</v>
      </c>
      <c r="B513" s="13">
        <v>43925</v>
      </c>
      <c r="C513" s="13" t="str">
        <f t="shared" si="31"/>
        <v>USBP</v>
      </c>
      <c r="D513" s="11" t="s">
        <v>33</v>
      </c>
      <c r="E513" s="11" t="s">
        <v>147</v>
      </c>
      <c r="G513" s="2" t="s">
        <v>89</v>
      </c>
      <c r="H513" s="163" t="str">
        <f t="shared" si="32"/>
        <v>San Ysidro, CA</v>
      </c>
      <c r="I513" s="129">
        <v>1</v>
      </c>
      <c r="J513" s="11" t="s">
        <v>73</v>
      </c>
      <c r="K513" s="11" t="s">
        <v>74</v>
      </c>
      <c r="L513" s="11" t="s">
        <v>73</v>
      </c>
      <c r="M513" s="11" t="s">
        <v>74</v>
      </c>
      <c r="O513" s="11" t="s">
        <v>74</v>
      </c>
      <c r="P513" s="11" t="s">
        <v>74</v>
      </c>
      <c r="Q513" s="2"/>
      <c r="R513" s="30"/>
      <c r="S513" s="11" t="s">
        <v>76</v>
      </c>
      <c r="T513" s="30"/>
      <c r="U513" s="30"/>
      <c r="V513" s="30" t="s">
        <v>944</v>
      </c>
      <c r="W513" s="11" t="s">
        <v>77</v>
      </c>
      <c r="X513" s="230" t="s">
        <v>686</v>
      </c>
      <c r="Y513" s="137"/>
      <c r="Z513" s="138"/>
    </row>
    <row r="514" spans="1:26" s="11" customFormat="1" ht="16" x14ac:dyDescent="0.2">
      <c r="A514" s="141">
        <f t="shared" si="30"/>
        <v>513</v>
      </c>
      <c r="B514" s="37">
        <v>43928</v>
      </c>
      <c r="C514" s="13" t="str">
        <f t="shared" si="31"/>
        <v>USBP</v>
      </c>
      <c r="D514" s="35" t="s">
        <v>22</v>
      </c>
      <c r="E514" s="35" t="s">
        <v>687</v>
      </c>
      <c r="F514" s="35"/>
      <c r="G514" s="2" t="s">
        <v>72</v>
      </c>
      <c r="H514" s="163" t="str">
        <f t="shared" si="32"/>
        <v>Richford, VT</v>
      </c>
      <c r="I514" s="252">
        <v>1</v>
      </c>
      <c r="J514" s="35" t="s">
        <v>73</v>
      </c>
      <c r="K514" s="35" t="s">
        <v>74</v>
      </c>
      <c r="L514" s="35" t="s">
        <v>73</v>
      </c>
      <c r="M514" s="35" t="s">
        <v>74</v>
      </c>
      <c r="O514" s="11" t="s">
        <v>73</v>
      </c>
      <c r="P514" s="11" t="s">
        <v>73</v>
      </c>
      <c r="Q514" s="2" t="s">
        <v>75</v>
      </c>
      <c r="R514" s="30"/>
      <c r="S514" s="11" t="s">
        <v>76</v>
      </c>
      <c r="T514" s="30"/>
      <c r="U514" s="30"/>
      <c r="V514" s="30" t="s">
        <v>944</v>
      </c>
      <c r="W514" s="11" t="s">
        <v>77</v>
      </c>
      <c r="X514" s="216" t="s">
        <v>688</v>
      </c>
      <c r="Y514" s="13"/>
      <c r="Z514" s="12"/>
    </row>
    <row r="515" spans="1:26" s="11" customFormat="1" ht="16" x14ac:dyDescent="0.2">
      <c r="A515" s="141">
        <f t="shared" ref="A515:A578" si="33">A514+1</f>
        <v>514</v>
      </c>
      <c r="B515" s="37">
        <v>43915</v>
      </c>
      <c r="C515" s="13" t="str">
        <f t="shared" si="31"/>
        <v>USBP</v>
      </c>
      <c r="D515" s="35" t="s">
        <v>22</v>
      </c>
      <c r="E515" s="35" t="s">
        <v>166</v>
      </c>
      <c r="F515" s="35"/>
      <c r="G515" s="2" t="s">
        <v>72</v>
      </c>
      <c r="H515" s="163" t="str">
        <f t="shared" si="32"/>
        <v>Champlain, NY</v>
      </c>
      <c r="I515" s="252">
        <v>1</v>
      </c>
      <c r="J515" s="35" t="s">
        <v>73</v>
      </c>
      <c r="K515" s="35" t="s">
        <v>74</v>
      </c>
      <c r="L515" s="35" t="s">
        <v>73</v>
      </c>
      <c r="M515" s="35" t="s">
        <v>74</v>
      </c>
      <c r="N515" s="11" t="s">
        <v>689</v>
      </c>
      <c r="O515" s="11" t="s">
        <v>73</v>
      </c>
      <c r="P515" s="11" t="s">
        <v>74</v>
      </c>
      <c r="Q515" s="2"/>
      <c r="R515" s="30"/>
      <c r="S515" s="11" t="s">
        <v>76</v>
      </c>
      <c r="T515" s="30"/>
      <c r="U515" s="30"/>
      <c r="V515" s="30" t="s">
        <v>944</v>
      </c>
      <c r="W515" s="11" t="s">
        <v>77</v>
      </c>
      <c r="X515" s="226" t="s">
        <v>690</v>
      </c>
      <c r="Y515" s="13"/>
      <c r="Z515" s="12"/>
    </row>
    <row r="516" spans="1:26" s="43" customFormat="1" ht="32" x14ac:dyDescent="0.2">
      <c r="A516" s="141">
        <f t="shared" si="33"/>
        <v>515</v>
      </c>
      <c r="B516" s="47">
        <v>43923</v>
      </c>
      <c r="C516" s="13" t="str">
        <f t="shared" ref="C516:C579" si="34">"USBP"</f>
        <v>USBP</v>
      </c>
      <c r="D516" s="43" t="s">
        <v>28</v>
      </c>
      <c r="E516" s="45" t="s">
        <v>102</v>
      </c>
      <c r="F516" s="45"/>
      <c r="G516" s="44" t="s">
        <v>86</v>
      </c>
      <c r="H516" s="163" t="str">
        <f t="shared" si="32"/>
        <v>El Paso, TX</v>
      </c>
      <c r="I516" s="248">
        <v>1</v>
      </c>
      <c r="J516" s="43" t="s">
        <v>73</v>
      </c>
      <c r="K516" s="43" t="s">
        <v>74</v>
      </c>
      <c r="L516" s="43" t="s">
        <v>73</v>
      </c>
      <c r="M516" s="43" t="s">
        <v>74</v>
      </c>
      <c r="O516" s="11" t="s">
        <v>73</v>
      </c>
      <c r="P516" s="43" t="s">
        <v>73</v>
      </c>
      <c r="Q516" s="44" t="s">
        <v>75</v>
      </c>
      <c r="R516" s="30"/>
      <c r="S516" s="11" t="s">
        <v>76</v>
      </c>
      <c r="T516" s="30"/>
      <c r="U516" s="30"/>
      <c r="V516" s="30" t="s">
        <v>944</v>
      </c>
      <c r="W516" s="43" t="s">
        <v>77</v>
      </c>
      <c r="X516" s="215" t="s">
        <v>691</v>
      </c>
      <c r="Y516" s="137"/>
      <c r="Z516" s="158"/>
    </row>
    <row r="517" spans="1:26" s="43" customFormat="1" ht="16" x14ac:dyDescent="0.2">
      <c r="A517" s="141">
        <f t="shared" si="33"/>
        <v>516</v>
      </c>
      <c r="B517" s="47">
        <v>43930</v>
      </c>
      <c r="C517" s="13" t="str">
        <f t="shared" si="34"/>
        <v>USBP</v>
      </c>
      <c r="D517" s="43" t="s">
        <v>35</v>
      </c>
      <c r="E517" s="43" t="s">
        <v>301</v>
      </c>
      <c r="G517" s="44" t="s">
        <v>89</v>
      </c>
      <c r="H517" s="163" t="str">
        <f t="shared" si="32"/>
        <v>Three Points, AZ</v>
      </c>
      <c r="I517" s="248">
        <v>1</v>
      </c>
      <c r="J517" s="43" t="s">
        <v>73</v>
      </c>
      <c r="K517" s="43" t="s">
        <v>74</v>
      </c>
      <c r="L517" s="43" t="s">
        <v>73</v>
      </c>
      <c r="M517" s="43" t="s">
        <v>74</v>
      </c>
      <c r="O517" s="11" t="s">
        <v>73</v>
      </c>
      <c r="P517" s="43" t="s">
        <v>73</v>
      </c>
      <c r="Q517" s="44" t="s">
        <v>75</v>
      </c>
      <c r="R517" s="30"/>
      <c r="S517" s="11" t="s">
        <v>76</v>
      </c>
      <c r="T517" s="30"/>
      <c r="U517" s="30"/>
      <c r="V517" s="30" t="s">
        <v>944</v>
      </c>
      <c r="W517" s="53" t="s">
        <v>77</v>
      </c>
      <c r="X517" s="219" t="s">
        <v>692</v>
      </c>
      <c r="Y517" s="170"/>
      <c r="Z517" s="138"/>
    </row>
    <row r="518" spans="1:26" s="11" customFormat="1" ht="48" x14ac:dyDescent="0.2">
      <c r="A518" s="141">
        <f t="shared" si="33"/>
        <v>517</v>
      </c>
      <c r="B518" s="13">
        <v>43929</v>
      </c>
      <c r="C518" s="13" t="str">
        <f t="shared" si="34"/>
        <v>USBP</v>
      </c>
      <c r="D518" s="11" t="s">
        <v>20</v>
      </c>
      <c r="E518" s="11" t="s">
        <v>232</v>
      </c>
      <c r="G518" s="2" t="s">
        <v>72</v>
      </c>
      <c r="H518" s="163" t="str">
        <f t="shared" si="32"/>
        <v>Weslaco, TX</v>
      </c>
      <c r="I518" s="129">
        <v>1</v>
      </c>
      <c r="J518" s="11" t="s">
        <v>73</v>
      </c>
      <c r="K518" s="11" t="s">
        <v>74</v>
      </c>
      <c r="L518" s="11" t="s">
        <v>73</v>
      </c>
      <c r="M518" s="11" t="s">
        <v>74</v>
      </c>
      <c r="O518" s="11" t="s">
        <v>74</v>
      </c>
      <c r="P518" s="11" t="s">
        <v>74</v>
      </c>
      <c r="Q518" s="2"/>
      <c r="R518" s="30"/>
      <c r="S518" s="11" t="s">
        <v>76</v>
      </c>
      <c r="T518" s="30"/>
      <c r="U518" s="30"/>
      <c r="V518" s="30" t="s">
        <v>944</v>
      </c>
      <c r="W518" s="11" t="s">
        <v>77</v>
      </c>
      <c r="X518" s="219" t="s">
        <v>693</v>
      </c>
      <c r="Y518" s="137"/>
      <c r="Z518" s="138"/>
    </row>
    <row r="519" spans="1:26" s="11" customFormat="1" ht="32" x14ac:dyDescent="0.2">
      <c r="A519" s="141">
        <f t="shared" si="33"/>
        <v>518</v>
      </c>
      <c r="B519" s="1">
        <v>43919</v>
      </c>
      <c r="C519" s="13" t="str">
        <f t="shared" si="34"/>
        <v>USBP</v>
      </c>
      <c r="D519" s="2" t="s">
        <v>26</v>
      </c>
      <c r="E519" s="35" t="s">
        <v>604</v>
      </c>
      <c r="F519" s="35"/>
      <c r="G519" s="2" t="s">
        <v>86</v>
      </c>
      <c r="H519" s="163" t="str">
        <f t="shared" si="32"/>
        <v>Niagara Falls, NY</v>
      </c>
      <c r="I519" s="254">
        <v>1</v>
      </c>
      <c r="J519" s="2" t="s">
        <v>74</v>
      </c>
      <c r="K519" s="2" t="s">
        <v>74</v>
      </c>
      <c r="L519" s="2" t="s">
        <v>73</v>
      </c>
      <c r="M519" s="2" t="s">
        <v>74</v>
      </c>
      <c r="N519" s="2" t="s">
        <v>619</v>
      </c>
      <c r="O519" s="11" t="s">
        <v>73</v>
      </c>
      <c r="P519" s="16" t="s">
        <v>74</v>
      </c>
      <c r="Q519" s="2"/>
      <c r="R519" s="30"/>
      <c r="S519" s="11" t="s">
        <v>76</v>
      </c>
      <c r="T519" s="30"/>
      <c r="U519" s="30"/>
      <c r="V519" s="30" t="s">
        <v>944</v>
      </c>
      <c r="W519" s="11" t="s">
        <v>77</v>
      </c>
      <c r="X519" s="226" t="s">
        <v>694</v>
      </c>
      <c r="Y519" s="156"/>
      <c r="Z519" s="159"/>
    </row>
    <row r="520" spans="1:26" s="11" customFormat="1" ht="32" x14ac:dyDescent="0.2">
      <c r="A520" s="141">
        <f t="shared" si="33"/>
        <v>519</v>
      </c>
      <c r="B520" s="1">
        <v>43919</v>
      </c>
      <c r="C520" s="13" t="str">
        <f t="shared" si="34"/>
        <v>USBP</v>
      </c>
      <c r="D520" s="2" t="s">
        <v>26</v>
      </c>
      <c r="E520" s="35" t="s">
        <v>604</v>
      </c>
      <c r="F520" s="35"/>
      <c r="G520" s="2" t="s">
        <v>86</v>
      </c>
      <c r="H520" s="163" t="str">
        <f t="shared" si="32"/>
        <v>Niagara Falls, NY</v>
      </c>
      <c r="I520" s="254">
        <v>1</v>
      </c>
      <c r="J520" s="2" t="s">
        <v>74</v>
      </c>
      <c r="K520" s="2" t="s">
        <v>74</v>
      </c>
      <c r="L520" s="2" t="s">
        <v>73</v>
      </c>
      <c r="M520" s="2" t="s">
        <v>74</v>
      </c>
      <c r="N520" s="2" t="s">
        <v>619</v>
      </c>
      <c r="O520" s="11" t="s">
        <v>73</v>
      </c>
      <c r="P520" s="16" t="s">
        <v>74</v>
      </c>
      <c r="Q520" s="2"/>
      <c r="R520" s="30"/>
      <c r="S520" s="11" t="s">
        <v>76</v>
      </c>
      <c r="T520" s="30"/>
      <c r="U520" s="30"/>
      <c r="V520" s="30" t="s">
        <v>944</v>
      </c>
      <c r="W520" s="11" t="s">
        <v>77</v>
      </c>
      <c r="X520" s="226" t="s">
        <v>695</v>
      </c>
      <c r="Y520" s="156"/>
      <c r="Z520" s="159"/>
    </row>
    <row r="521" spans="1:26" s="11" customFormat="1" ht="51" customHeight="1" x14ac:dyDescent="0.2">
      <c r="A521" s="141">
        <f t="shared" si="33"/>
        <v>520</v>
      </c>
      <c r="B521" s="13">
        <v>43928</v>
      </c>
      <c r="C521" s="13" t="str">
        <f t="shared" si="34"/>
        <v>USBP</v>
      </c>
      <c r="D521" s="11" t="s">
        <v>20</v>
      </c>
      <c r="E521" s="11" t="s">
        <v>134</v>
      </c>
      <c r="G521" s="2" t="s">
        <v>72</v>
      </c>
      <c r="H521" s="163" t="str">
        <f t="shared" si="32"/>
        <v>Rio Grand City, TX</v>
      </c>
      <c r="I521" s="129">
        <v>1</v>
      </c>
      <c r="J521" s="11" t="s">
        <v>73</v>
      </c>
      <c r="K521" s="11" t="s">
        <v>74</v>
      </c>
      <c r="L521" s="11" t="s">
        <v>73</v>
      </c>
      <c r="M521" s="11" t="s">
        <v>74</v>
      </c>
      <c r="O521" s="11" t="s">
        <v>74</v>
      </c>
      <c r="P521" s="11" t="s">
        <v>74</v>
      </c>
      <c r="Q521" s="2"/>
      <c r="R521" s="30"/>
      <c r="S521" s="11" t="s">
        <v>76</v>
      </c>
      <c r="T521" s="30"/>
      <c r="U521" s="30"/>
      <c r="V521" s="30" t="s">
        <v>944</v>
      </c>
      <c r="W521" s="11" t="s">
        <v>77</v>
      </c>
      <c r="X521" s="219" t="s">
        <v>696</v>
      </c>
      <c r="Y521" s="137"/>
      <c r="Z521" s="138"/>
    </row>
    <row r="522" spans="1:26" s="43" customFormat="1" ht="32" x14ac:dyDescent="0.2">
      <c r="A522" s="141">
        <f t="shared" si="33"/>
        <v>521</v>
      </c>
      <c r="B522" s="47">
        <v>43931</v>
      </c>
      <c r="C522" s="13" t="str">
        <f t="shared" si="34"/>
        <v>USBP</v>
      </c>
      <c r="D522" s="43" t="s">
        <v>35</v>
      </c>
      <c r="E522" s="43" t="s">
        <v>501</v>
      </c>
      <c r="G522" s="44" t="s">
        <v>89</v>
      </c>
      <c r="H522" s="163" t="str">
        <f t="shared" si="32"/>
        <v>Nogales, AZ</v>
      </c>
      <c r="I522" s="248">
        <v>1</v>
      </c>
      <c r="J522" s="43" t="s">
        <v>74</v>
      </c>
      <c r="K522" s="43" t="s">
        <v>74</v>
      </c>
      <c r="L522" s="43" t="s">
        <v>73</v>
      </c>
      <c r="M522" s="43" t="s">
        <v>74</v>
      </c>
      <c r="O522" s="11" t="s">
        <v>73</v>
      </c>
      <c r="P522" s="43" t="s">
        <v>74</v>
      </c>
      <c r="Q522" s="44"/>
      <c r="R522" s="30"/>
      <c r="S522" s="11" t="s">
        <v>76</v>
      </c>
      <c r="T522" s="30"/>
      <c r="U522" s="30"/>
      <c r="V522" s="30" t="s">
        <v>944</v>
      </c>
      <c r="W522" s="53" t="s">
        <v>77</v>
      </c>
      <c r="X522" s="219" t="s">
        <v>697</v>
      </c>
      <c r="Y522" s="170"/>
      <c r="Z522" s="138"/>
    </row>
    <row r="523" spans="1:26" s="43" customFormat="1" ht="48" x14ac:dyDescent="0.2">
      <c r="A523" s="141">
        <f t="shared" si="33"/>
        <v>522</v>
      </c>
      <c r="B523" s="47">
        <v>43921</v>
      </c>
      <c r="C523" s="13" t="str">
        <f t="shared" si="34"/>
        <v>USBP</v>
      </c>
      <c r="D523" s="43" t="s">
        <v>20</v>
      </c>
      <c r="E523" s="43" t="s">
        <v>134</v>
      </c>
      <c r="G523" s="44" t="s">
        <v>72</v>
      </c>
      <c r="H523" s="163" t="str">
        <f t="shared" si="32"/>
        <v>Rio Grand City, TX</v>
      </c>
      <c r="I523" s="248">
        <v>1</v>
      </c>
      <c r="J523" s="43" t="s">
        <v>73</v>
      </c>
      <c r="K523" s="43" t="s">
        <v>74</v>
      </c>
      <c r="L523" s="43" t="s">
        <v>73</v>
      </c>
      <c r="M523" s="43" t="s">
        <v>74</v>
      </c>
      <c r="N523" s="43" t="s">
        <v>698</v>
      </c>
      <c r="O523" s="11" t="s">
        <v>73</v>
      </c>
      <c r="P523" s="43" t="s">
        <v>74</v>
      </c>
      <c r="Q523" s="44"/>
      <c r="R523" s="30"/>
      <c r="S523" s="11" t="s">
        <v>76</v>
      </c>
      <c r="T523" s="30"/>
      <c r="U523" s="30"/>
      <c r="V523" s="30" t="s">
        <v>944</v>
      </c>
      <c r="W523" s="43" t="s">
        <v>77</v>
      </c>
      <c r="X523" s="219" t="s">
        <v>699</v>
      </c>
      <c r="Y523" s="137"/>
      <c r="Z523" s="138"/>
    </row>
    <row r="524" spans="1:26" s="43" customFormat="1" ht="18.75" customHeight="1" x14ac:dyDescent="0.2">
      <c r="A524" s="141">
        <f t="shared" si="33"/>
        <v>523</v>
      </c>
      <c r="B524" s="47">
        <v>43922</v>
      </c>
      <c r="C524" s="13" t="str">
        <f t="shared" si="34"/>
        <v>USBP</v>
      </c>
      <c r="D524" s="43" t="s">
        <v>20</v>
      </c>
      <c r="E524" s="43" t="s">
        <v>134</v>
      </c>
      <c r="G524" s="44" t="s">
        <v>72</v>
      </c>
      <c r="H524" s="163" t="str">
        <f t="shared" si="32"/>
        <v>Rio Grand City, TX</v>
      </c>
      <c r="I524" s="248">
        <v>1</v>
      </c>
      <c r="J524" s="43" t="s">
        <v>73</v>
      </c>
      <c r="K524" s="43" t="s">
        <v>74</v>
      </c>
      <c r="L524" s="43" t="s">
        <v>73</v>
      </c>
      <c r="M524" s="43" t="s">
        <v>74</v>
      </c>
      <c r="N524" s="43" t="s">
        <v>700</v>
      </c>
      <c r="O524" s="11" t="s">
        <v>73</v>
      </c>
      <c r="P524" s="43" t="s">
        <v>73</v>
      </c>
      <c r="Q524" s="44" t="s">
        <v>75</v>
      </c>
      <c r="R524" s="30"/>
      <c r="S524" s="11" t="s">
        <v>76</v>
      </c>
      <c r="T524" s="30"/>
      <c r="U524" s="30"/>
      <c r="V524" s="30" t="s">
        <v>944</v>
      </c>
      <c r="W524" s="43" t="s">
        <v>77</v>
      </c>
      <c r="X524" s="219" t="s">
        <v>701</v>
      </c>
      <c r="Y524" s="137"/>
      <c r="Z524" s="138"/>
    </row>
    <row r="525" spans="1:26" s="43" customFormat="1" ht="32" x14ac:dyDescent="0.2">
      <c r="A525" s="141">
        <f t="shared" si="33"/>
        <v>524</v>
      </c>
      <c r="B525" s="47">
        <v>43925</v>
      </c>
      <c r="C525" s="13" t="str">
        <f t="shared" si="34"/>
        <v>USBP</v>
      </c>
      <c r="D525" s="43" t="s">
        <v>20</v>
      </c>
      <c r="E525" s="43" t="s">
        <v>131</v>
      </c>
      <c r="G525" s="44" t="s">
        <v>72</v>
      </c>
      <c r="H525" s="163" t="str">
        <f t="shared" si="32"/>
        <v>McAllen, TX</v>
      </c>
      <c r="I525" s="248">
        <v>1</v>
      </c>
      <c r="J525" s="43" t="s">
        <v>73</v>
      </c>
      <c r="K525" s="43" t="s">
        <v>74</v>
      </c>
      <c r="L525" s="43" t="s">
        <v>73</v>
      </c>
      <c r="M525" s="43" t="s">
        <v>74</v>
      </c>
      <c r="O525" s="11" t="s">
        <v>73</v>
      </c>
      <c r="P525" s="43" t="s">
        <v>74</v>
      </c>
      <c r="Q525" s="44"/>
      <c r="R525" s="30"/>
      <c r="S525" s="11" t="s">
        <v>76</v>
      </c>
      <c r="T525" s="30"/>
      <c r="U525" s="30"/>
      <c r="V525" s="30" t="s">
        <v>944</v>
      </c>
      <c r="W525" s="43" t="s">
        <v>77</v>
      </c>
      <c r="X525" s="219" t="s">
        <v>702</v>
      </c>
      <c r="Y525" s="137"/>
      <c r="Z525" s="138"/>
    </row>
    <row r="526" spans="1:26" s="43" customFormat="1" ht="34.5" customHeight="1" x14ac:dyDescent="0.2">
      <c r="A526" s="141">
        <f t="shared" si="33"/>
        <v>525</v>
      </c>
      <c r="B526" s="47">
        <v>43927</v>
      </c>
      <c r="C526" s="13" t="str">
        <f t="shared" si="34"/>
        <v>USBP</v>
      </c>
      <c r="D526" s="43" t="s">
        <v>20</v>
      </c>
      <c r="E526" s="43" t="s">
        <v>242</v>
      </c>
      <c r="G526" s="44" t="s">
        <v>72</v>
      </c>
      <c r="H526" s="163" t="str">
        <f t="shared" si="32"/>
        <v>Olmito, TX</v>
      </c>
      <c r="I526" s="248">
        <v>1</v>
      </c>
      <c r="J526" s="43" t="s">
        <v>74</v>
      </c>
      <c r="K526" s="43" t="s">
        <v>74</v>
      </c>
      <c r="L526" s="43" t="s">
        <v>73</v>
      </c>
      <c r="M526" s="43" t="s">
        <v>74</v>
      </c>
      <c r="O526" s="11" t="s">
        <v>73</v>
      </c>
      <c r="P526" s="43" t="s">
        <v>73</v>
      </c>
      <c r="Q526" s="44" t="s">
        <v>75</v>
      </c>
      <c r="R526" s="30"/>
      <c r="S526" s="11" t="s">
        <v>76</v>
      </c>
      <c r="T526" s="30"/>
      <c r="U526" s="30"/>
      <c r="V526" s="30" t="s">
        <v>944</v>
      </c>
      <c r="W526" s="43" t="s">
        <v>77</v>
      </c>
      <c r="X526" s="219" t="s">
        <v>703</v>
      </c>
      <c r="Y526" s="137"/>
      <c r="Z526" s="138"/>
    </row>
    <row r="527" spans="1:26" s="43" customFormat="1" ht="48" x14ac:dyDescent="0.2">
      <c r="A527" s="141">
        <f t="shared" si="33"/>
        <v>526</v>
      </c>
      <c r="B527" s="47">
        <v>43917</v>
      </c>
      <c r="C527" s="13" t="str">
        <f t="shared" si="34"/>
        <v>USBP</v>
      </c>
      <c r="D527" s="43" t="s">
        <v>20</v>
      </c>
      <c r="E527" s="43" t="s">
        <v>466</v>
      </c>
      <c r="G527" s="44" t="s">
        <v>72</v>
      </c>
      <c r="H527" s="163" t="str">
        <f t="shared" si="32"/>
        <v>Brownsville, TX</v>
      </c>
      <c r="I527" s="248">
        <v>1</v>
      </c>
      <c r="J527" s="43" t="s">
        <v>73</v>
      </c>
      <c r="K527" s="43" t="s">
        <v>74</v>
      </c>
      <c r="L527" s="43" t="s">
        <v>73</v>
      </c>
      <c r="M527" s="43" t="s">
        <v>74</v>
      </c>
      <c r="N527" s="43" t="s">
        <v>704</v>
      </c>
      <c r="O527" s="11" t="s">
        <v>74</v>
      </c>
      <c r="P527" s="43" t="s">
        <v>74</v>
      </c>
      <c r="Q527" s="44"/>
      <c r="R527" s="30"/>
      <c r="S527" s="11" t="s">
        <v>76</v>
      </c>
      <c r="T527" s="30"/>
      <c r="U527" s="30"/>
      <c r="V527" s="30" t="s">
        <v>944</v>
      </c>
      <c r="W527" s="43" t="s">
        <v>77</v>
      </c>
      <c r="X527" s="219" t="s">
        <v>705</v>
      </c>
      <c r="Y527" s="137"/>
      <c r="Z527" s="138"/>
    </row>
    <row r="528" spans="1:26" s="43" customFormat="1" ht="32" x14ac:dyDescent="0.2">
      <c r="A528" s="141">
        <f t="shared" si="33"/>
        <v>527</v>
      </c>
      <c r="B528" s="47">
        <v>43920</v>
      </c>
      <c r="C528" s="13" t="str">
        <f t="shared" si="34"/>
        <v>USBP</v>
      </c>
      <c r="D528" s="43" t="s">
        <v>20</v>
      </c>
      <c r="E528" s="43" t="s">
        <v>134</v>
      </c>
      <c r="G528" s="44" t="s">
        <v>72</v>
      </c>
      <c r="H528" s="163" t="str">
        <f t="shared" si="32"/>
        <v>Rio Grand City, TX</v>
      </c>
      <c r="I528" s="248">
        <v>1</v>
      </c>
      <c r="J528" s="43" t="s">
        <v>73</v>
      </c>
      <c r="K528" s="43" t="s">
        <v>74</v>
      </c>
      <c r="L528" s="43" t="s">
        <v>73</v>
      </c>
      <c r="M528" s="43" t="s">
        <v>74</v>
      </c>
      <c r="N528" s="43" t="s">
        <v>706</v>
      </c>
      <c r="O528" s="11" t="s">
        <v>73</v>
      </c>
      <c r="P528" s="43" t="s">
        <v>73</v>
      </c>
      <c r="Q528" s="44" t="s">
        <v>75</v>
      </c>
      <c r="R528" s="30"/>
      <c r="S528" s="11" t="s">
        <v>76</v>
      </c>
      <c r="T528" s="30"/>
      <c r="U528" s="30"/>
      <c r="V528" s="30" t="s">
        <v>944</v>
      </c>
      <c r="W528" s="43" t="s">
        <v>77</v>
      </c>
      <c r="X528" s="219" t="s">
        <v>707</v>
      </c>
      <c r="Y528" s="137"/>
      <c r="Z528" s="138"/>
    </row>
    <row r="529" spans="1:26" s="11" customFormat="1" ht="65" x14ac:dyDescent="0.25">
      <c r="A529" s="141">
        <f t="shared" si="33"/>
        <v>528</v>
      </c>
      <c r="B529" s="13">
        <v>43921</v>
      </c>
      <c r="C529" s="13" t="str">
        <f t="shared" si="34"/>
        <v>USBP</v>
      </c>
      <c r="D529" s="11" t="s">
        <v>20</v>
      </c>
      <c r="E529" s="11" t="s">
        <v>139</v>
      </c>
      <c r="G529" s="2" t="s">
        <v>72</v>
      </c>
      <c r="H529" s="163" t="str">
        <f t="shared" si="32"/>
        <v>Falfurrias, TX</v>
      </c>
      <c r="I529" s="129">
        <v>1</v>
      </c>
      <c r="J529" s="11" t="s">
        <v>73</v>
      </c>
      <c r="K529" s="11" t="s">
        <v>74</v>
      </c>
      <c r="L529" s="11" t="s">
        <v>73</v>
      </c>
      <c r="M529" s="11" t="s">
        <v>74</v>
      </c>
      <c r="N529" s="11" t="s">
        <v>708</v>
      </c>
      <c r="O529" s="11" t="s">
        <v>73</v>
      </c>
      <c r="P529" s="11" t="s">
        <v>73</v>
      </c>
      <c r="Q529" s="2" t="s">
        <v>75</v>
      </c>
      <c r="R529" s="30"/>
      <c r="S529" s="11" t="s">
        <v>76</v>
      </c>
      <c r="T529" s="30"/>
      <c r="U529" s="30"/>
      <c r="V529" s="30" t="s">
        <v>944</v>
      </c>
      <c r="W529" s="11" t="s">
        <v>77</v>
      </c>
      <c r="X529" s="336" t="s">
        <v>709</v>
      </c>
      <c r="Y529" s="208"/>
      <c r="Z529" s="209"/>
    </row>
    <row r="530" spans="1:26" s="11" customFormat="1" ht="33" x14ac:dyDescent="0.25">
      <c r="A530" s="141">
        <f t="shared" si="33"/>
        <v>529</v>
      </c>
      <c r="B530" s="13">
        <v>43924</v>
      </c>
      <c r="C530" s="13" t="str">
        <f t="shared" si="34"/>
        <v>USBP</v>
      </c>
      <c r="D530" s="11" t="s">
        <v>20</v>
      </c>
      <c r="E530" s="11" t="s">
        <v>131</v>
      </c>
      <c r="G530" s="2" t="s">
        <v>72</v>
      </c>
      <c r="H530" s="163" t="str">
        <f t="shared" si="32"/>
        <v>McAllen, TX</v>
      </c>
      <c r="I530" s="129">
        <v>1</v>
      </c>
      <c r="J530" s="11" t="s">
        <v>74</v>
      </c>
      <c r="K530" s="11" t="s">
        <v>74</v>
      </c>
      <c r="L530" s="11" t="s">
        <v>73</v>
      </c>
      <c r="M530" s="11" t="s">
        <v>74</v>
      </c>
      <c r="O530" s="11" t="s">
        <v>73</v>
      </c>
      <c r="P530" s="11" t="s">
        <v>73</v>
      </c>
      <c r="Q530" s="2" t="s">
        <v>75</v>
      </c>
      <c r="R530" s="30"/>
      <c r="S530" s="11" t="s">
        <v>76</v>
      </c>
      <c r="T530" s="30"/>
      <c r="U530" s="30"/>
      <c r="V530" s="30" t="s">
        <v>944</v>
      </c>
      <c r="W530" s="11" t="s">
        <v>77</v>
      </c>
      <c r="X530" s="336" t="s">
        <v>710</v>
      </c>
      <c r="Y530" s="208"/>
      <c r="Z530" s="209"/>
    </row>
    <row r="531" spans="1:26" s="11" customFormat="1" ht="33" x14ac:dyDescent="0.25">
      <c r="A531" s="141">
        <f t="shared" si="33"/>
        <v>530</v>
      </c>
      <c r="B531" s="13">
        <v>43925</v>
      </c>
      <c r="C531" s="13" t="str">
        <f t="shared" si="34"/>
        <v>USBP</v>
      </c>
      <c r="D531" s="11" t="s">
        <v>20</v>
      </c>
      <c r="E531" s="11" t="s">
        <v>131</v>
      </c>
      <c r="G531" s="2" t="s">
        <v>72</v>
      </c>
      <c r="H531" s="163" t="str">
        <f t="shared" si="32"/>
        <v>McAllen, TX</v>
      </c>
      <c r="I531" s="129">
        <v>1</v>
      </c>
      <c r="J531" s="11" t="s">
        <v>73</v>
      </c>
      <c r="K531" s="11" t="s">
        <v>74</v>
      </c>
      <c r="L531" s="11" t="s">
        <v>73</v>
      </c>
      <c r="M531" s="11" t="s">
        <v>74</v>
      </c>
      <c r="O531" s="11" t="s">
        <v>73</v>
      </c>
      <c r="P531" s="11" t="s">
        <v>73</v>
      </c>
      <c r="Q531" s="2" t="s">
        <v>75</v>
      </c>
      <c r="R531" s="30"/>
      <c r="S531" s="11" t="s">
        <v>76</v>
      </c>
      <c r="T531" s="30"/>
      <c r="U531" s="30"/>
      <c r="V531" s="30" t="s">
        <v>944</v>
      </c>
      <c r="W531" s="11" t="s">
        <v>77</v>
      </c>
      <c r="X531" s="336" t="s">
        <v>711</v>
      </c>
      <c r="Y531" s="208"/>
      <c r="Z531" s="209"/>
    </row>
    <row r="532" spans="1:26" s="11" customFormat="1" ht="33" x14ac:dyDescent="0.25">
      <c r="A532" s="141">
        <f t="shared" si="33"/>
        <v>531</v>
      </c>
      <c r="B532" s="13">
        <v>43927</v>
      </c>
      <c r="C532" s="13" t="str">
        <f t="shared" si="34"/>
        <v>USBP</v>
      </c>
      <c r="D532" s="11" t="s">
        <v>20</v>
      </c>
      <c r="E532" s="11" t="s">
        <v>139</v>
      </c>
      <c r="G532" s="2" t="s">
        <v>72</v>
      </c>
      <c r="H532" s="163" t="str">
        <f t="shared" si="32"/>
        <v>Falfurrias, TX</v>
      </c>
      <c r="I532" s="129">
        <v>1</v>
      </c>
      <c r="J532" s="11" t="s">
        <v>74</v>
      </c>
      <c r="K532" s="11" t="s">
        <v>74</v>
      </c>
      <c r="L532" s="11" t="s">
        <v>73</v>
      </c>
      <c r="M532" s="11" t="s">
        <v>74</v>
      </c>
      <c r="O532" s="11" t="s">
        <v>74</v>
      </c>
      <c r="P532" s="11" t="s">
        <v>74</v>
      </c>
      <c r="Q532" s="2"/>
      <c r="R532" s="30"/>
      <c r="S532" s="11" t="s">
        <v>76</v>
      </c>
      <c r="T532" s="30"/>
      <c r="U532" s="30"/>
      <c r="V532" s="30" t="s">
        <v>944</v>
      </c>
      <c r="W532" s="11" t="s">
        <v>77</v>
      </c>
      <c r="X532" s="336" t="s">
        <v>712</v>
      </c>
      <c r="Y532" s="208"/>
      <c r="Z532" s="209"/>
    </row>
    <row r="533" spans="1:26" s="11" customFormat="1" ht="33" x14ac:dyDescent="0.25">
      <c r="A533" s="141">
        <f t="shared" si="33"/>
        <v>532</v>
      </c>
      <c r="B533" s="13">
        <v>43933</v>
      </c>
      <c r="C533" s="13" t="str">
        <f t="shared" si="34"/>
        <v>USBP</v>
      </c>
      <c r="D533" s="11" t="s">
        <v>20</v>
      </c>
      <c r="E533" s="11" t="s">
        <v>229</v>
      </c>
      <c r="G533" s="2" t="s">
        <v>72</v>
      </c>
      <c r="H533" s="163" t="str">
        <f t="shared" si="32"/>
        <v>Kingsville, TX</v>
      </c>
      <c r="I533" s="129">
        <v>1</v>
      </c>
      <c r="J533" s="11" t="s">
        <v>73</v>
      </c>
      <c r="K533" s="11" t="s">
        <v>74</v>
      </c>
      <c r="L533" s="11" t="s">
        <v>73</v>
      </c>
      <c r="M533" s="11" t="s">
        <v>74</v>
      </c>
      <c r="O533" s="11" t="s">
        <v>73</v>
      </c>
      <c r="P533" s="11" t="s">
        <v>73</v>
      </c>
      <c r="Q533" s="2" t="s">
        <v>75</v>
      </c>
      <c r="R533" s="30"/>
      <c r="S533" s="11" t="s">
        <v>76</v>
      </c>
      <c r="T533" s="30"/>
      <c r="U533" s="30"/>
      <c r="V533" s="30" t="s">
        <v>944</v>
      </c>
      <c r="W533" s="11" t="s">
        <v>77</v>
      </c>
      <c r="X533" s="336" t="s">
        <v>713</v>
      </c>
      <c r="Y533" s="208"/>
      <c r="Z533" s="209"/>
    </row>
    <row r="534" spans="1:26" s="11" customFormat="1" ht="33" x14ac:dyDescent="0.25">
      <c r="A534" s="141">
        <f t="shared" si="33"/>
        <v>533</v>
      </c>
      <c r="B534" s="13">
        <v>43930</v>
      </c>
      <c r="C534" s="13" t="str">
        <f t="shared" si="34"/>
        <v>USBP</v>
      </c>
      <c r="D534" s="11" t="s">
        <v>20</v>
      </c>
      <c r="E534" s="11" t="s">
        <v>134</v>
      </c>
      <c r="G534" s="2" t="s">
        <v>72</v>
      </c>
      <c r="H534" s="163" t="str">
        <f t="shared" si="32"/>
        <v>Rio Grand City, TX</v>
      </c>
      <c r="I534" s="129">
        <v>1</v>
      </c>
      <c r="J534" s="11" t="s">
        <v>73</v>
      </c>
      <c r="K534" s="11" t="s">
        <v>74</v>
      </c>
      <c r="L534" s="11" t="s">
        <v>73</v>
      </c>
      <c r="M534" s="11" t="s">
        <v>74</v>
      </c>
      <c r="O534" s="11" t="s">
        <v>73</v>
      </c>
      <c r="P534" s="11" t="s">
        <v>73</v>
      </c>
      <c r="Q534" s="2" t="s">
        <v>75</v>
      </c>
      <c r="R534" s="30"/>
      <c r="S534" s="11" t="s">
        <v>76</v>
      </c>
      <c r="T534" s="30"/>
      <c r="U534" s="30"/>
      <c r="V534" s="30" t="s">
        <v>944</v>
      </c>
      <c r="W534" s="11" t="s">
        <v>77</v>
      </c>
      <c r="X534" s="336" t="s">
        <v>714</v>
      </c>
      <c r="Y534" s="208"/>
      <c r="Z534" s="209"/>
    </row>
    <row r="535" spans="1:26" s="11" customFormat="1" ht="32" x14ac:dyDescent="0.2">
      <c r="A535" s="141">
        <f t="shared" si="33"/>
        <v>534</v>
      </c>
      <c r="B535" s="13">
        <v>43920</v>
      </c>
      <c r="C535" s="13" t="str">
        <f t="shared" si="34"/>
        <v>USBP</v>
      </c>
      <c r="D535" s="11" t="s">
        <v>27</v>
      </c>
      <c r="E535" s="35" t="s">
        <v>196</v>
      </c>
      <c r="F535" s="35"/>
      <c r="G535" s="2" t="s">
        <v>86</v>
      </c>
      <c r="H535" s="163" t="str">
        <f t="shared" si="32"/>
        <v>Sault Ste. Marie, MI</v>
      </c>
      <c r="I535" s="129">
        <v>1</v>
      </c>
      <c r="J535" s="11" t="s">
        <v>73</v>
      </c>
      <c r="K535" s="11" t="s">
        <v>74</v>
      </c>
      <c r="L535" s="11" t="s">
        <v>73</v>
      </c>
      <c r="M535" s="11" t="s">
        <v>74</v>
      </c>
      <c r="N535" s="11" t="s">
        <v>331</v>
      </c>
      <c r="O535" s="11" t="s">
        <v>74</v>
      </c>
      <c r="P535" s="11" t="s">
        <v>74</v>
      </c>
      <c r="Q535" s="2"/>
      <c r="R535" s="30"/>
      <c r="S535" s="11" t="s">
        <v>76</v>
      </c>
      <c r="T535" s="30"/>
      <c r="U535" s="30"/>
      <c r="V535" s="30" t="s">
        <v>944</v>
      </c>
      <c r="W535" s="11" t="s">
        <v>77</v>
      </c>
      <c r="X535" s="336" t="s">
        <v>715</v>
      </c>
      <c r="Y535" s="40"/>
      <c r="Z535" s="40"/>
    </row>
    <row r="536" spans="1:26" s="11" customFormat="1" ht="48" x14ac:dyDescent="0.2">
      <c r="A536" s="141">
        <f t="shared" si="33"/>
        <v>535</v>
      </c>
      <c r="B536" s="13">
        <v>43921</v>
      </c>
      <c r="C536" s="13" t="str">
        <f t="shared" si="34"/>
        <v>USBP</v>
      </c>
      <c r="D536" s="11" t="s">
        <v>27</v>
      </c>
      <c r="E536" s="35" t="s">
        <v>27</v>
      </c>
      <c r="F536" s="35" t="s">
        <v>107</v>
      </c>
      <c r="G536" s="2" t="s">
        <v>86</v>
      </c>
      <c r="H536" s="163" t="str">
        <f t="shared" si="32"/>
        <v>Selfridge ANGB, MI</v>
      </c>
      <c r="I536" s="129">
        <v>1</v>
      </c>
      <c r="J536" s="11" t="s">
        <v>74</v>
      </c>
      <c r="K536" s="11" t="s">
        <v>73</v>
      </c>
      <c r="L536" s="11" t="s">
        <v>74</v>
      </c>
      <c r="M536" s="11" t="s">
        <v>74</v>
      </c>
      <c r="O536" s="11" t="s">
        <v>73</v>
      </c>
      <c r="P536" s="11" t="s">
        <v>74</v>
      </c>
      <c r="Q536" s="2"/>
      <c r="R536" s="30"/>
      <c r="S536" s="11" t="s">
        <v>76</v>
      </c>
      <c r="T536" s="30"/>
      <c r="U536" s="30"/>
      <c r="V536" s="30" t="s">
        <v>944</v>
      </c>
      <c r="W536" s="11" t="s">
        <v>77</v>
      </c>
      <c r="X536" s="344" t="s">
        <v>716</v>
      </c>
      <c r="Y536" s="40"/>
      <c r="Z536" s="40"/>
    </row>
    <row r="537" spans="1:26" s="43" customFormat="1" ht="32" x14ac:dyDescent="0.2">
      <c r="A537" s="141">
        <f t="shared" si="33"/>
        <v>536</v>
      </c>
      <c r="B537" s="47">
        <v>43927</v>
      </c>
      <c r="C537" s="13" t="str">
        <f t="shared" si="34"/>
        <v>USBP</v>
      </c>
      <c r="D537" s="43" t="s">
        <v>28</v>
      </c>
      <c r="E537" s="45" t="s">
        <v>28</v>
      </c>
      <c r="F537" s="45" t="s">
        <v>88</v>
      </c>
      <c r="G537" s="44" t="s">
        <v>86</v>
      </c>
      <c r="H537" s="163" t="str">
        <f t="shared" si="32"/>
        <v>El Paso, TX</v>
      </c>
      <c r="I537" s="248">
        <v>1</v>
      </c>
      <c r="J537" s="43" t="s">
        <v>74</v>
      </c>
      <c r="K537" s="43" t="s">
        <v>74</v>
      </c>
      <c r="L537" s="43" t="s">
        <v>73</v>
      </c>
      <c r="M537" s="43" t="s">
        <v>74</v>
      </c>
      <c r="O537" s="11" t="s">
        <v>74</v>
      </c>
      <c r="P537" s="43" t="s">
        <v>74</v>
      </c>
      <c r="Q537" s="44"/>
      <c r="R537" s="30"/>
      <c r="S537" s="11" t="s">
        <v>76</v>
      </c>
      <c r="T537" s="30"/>
      <c r="U537" s="30"/>
      <c r="V537" s="30" t="s">
        <v>944</v>
      </c>
      <c r="W537" s="43" t="s">
        <v>77</v>
      </c>
      <c r="X537" s="336" t="s">
        <v>717</v>
      </c>
      <c r="Y537" s="50"/>
      <c r="Z537" s="200"/>
    </row>
    <row r="538" spans="1:26" s="43" customFormat="1" ht="16" x14ac:dyDescent="0.2">
      <c r="A538" s="141">
        <f t="shared" si="33"/>
        <v>537</v>
      </c>
      <c r="B538" s="47">
        <f>'USBP MASTER'!B689</f>
        <v>43928</v>
      </c>
      <c r="C538" s="13" t="str">
        <f t="shared" si="34"/>
        <v>USBP</v>
      </c>
      <c r="D538" s="43" t="s">
        <v>28</v>
      </c>
      <c r="E538" s="45" t="s">
        <v>104</v>
      </c>
      <c r="F538" s="45"/>
      <c r="G538" s="44" t="s">
        <v>86</v>
      </c>
      <c r="H538" s="163" t="str">
        <f t="shared" si="32"/>
        <v>Santa Teresa, NM</v>
      </c>
      <c r="I538" s="248">
        <v>1</v>
      </c>
      <c r="J538" s="43" t="s">
        <v>74</v>
      </c>
      <c r="K538" s="43" t="s">
        <v>74</v>
      </c>
      <c r="L538" s="43" t="s">
        <v>73</v>
      </c>
      <c r="M538" s="43" t="s">
        <v>74</v>
      </c>
      <c r="O538" s="11" t="s">
        <v>74</v>
      </c>
      <c r="P538" s="43" t="s">
        <v>73</v>
      </c>
      <c r="Q538" s="44" t="s">
        <v>75</v>
      </c>
      <c r="R538" s="30"/>
      <c r="S538" s="11" t="s">
        <v>76</v>
      </c>
      <c r="T538" s="30"/>
      <c r="U538" s="30"/>
      <c r="V538" s="30" t="s">
        <v>944</v>
      </c>
      <c r="W538" s="43" t="s">
        <v>77</v>
      </c>
      <c r="X538" s="334" t="s">
        <v>718</v>
      </c>
      <c r="Y538" s="50"/>
      <c r="Z538" s="200"/>
    </row>
    <row r="539" spans="1:26" s="43" customFormat="1" ht="16" x14ac:dyDescent="0.2">
      <c r="A539" s="141">
        <f t="shared" si="33"/>
        <v>538</v>
      </c>
      <c r="B539" s="47">
        <f>'USBP MASTER'!B571</f>
        <v>43928</v>
      </c>
      <c r="C539" s="13" t="str">
        <f t="shared" si="34"/>
        <v>USBP</v>
      </c>
      <c r="D539" s="43" t="s">
        <v>28</v>
      </c>
      <c r="E539" s="45" t="s">
        <v>104</v>
      </c>
      <c r="F539" s="45"/>
      <c r="G539" s="44" t="s">
        <v>86</v>
      </c>
      <c r="H539" s="163" t="str">
        <f t="shared" si="32"/>
        <v>Santa Teresa, NM</v>
      </c>
      <c r="I539" s="248">
        <v>1</v>
      </c>
      <c r="J539" s="43" t="s">
        <v>74</v>
      </c>
      <c r="K539" s="43" t="s">
        <v>74</v>
      </c>
      <c r="L539" s="43" t="s">
        <v>73</v>
      </c>
      <c r="M539" s="43" t="s">
        <v>74</v>
      </c>
      <c r="O539" s="11" t="s">
        <v>73</v>
      </c>
      <c r="P539" s="43" t="s">
        <v>73</v>
      </c>
      <c r="Q539" s="44" t="s">
        <v>75</v>
      </c>
      <c r="R539" s="30"/>
      <c r="S539" s="11" t="s">
        <v>76</v>
      </c>
      <c r="T539" s="30"/>
      <c r="U539" s="30"/>
      <c r="V539" s="30" t="s">
        <v>944</v>
      </c>
      <c r="W539" s="43" t="s">
        <v>77</v>
      </c>
      <c r="X539" s="334" t="s">
        <v>719</v>
      </c>
      <c r="Y539" s="50"/>
      <c r="Z539" s="200"/>
    </row>
    <row r="540" spans="1:26" s="43" customFormat="1" ht="16" x14ac:dyDescent="0.2">
      <c r="A540" s="141">
        <f t="shared" si="33"/>
        <v>539</v>
      </c>
      <c r="B540" s="47">
        <v>43931</v>
      </c>
      <c r="C540" s="13" t="str">
        <f t="shared" si="34"/>
        <v>USBP</v>
      </c>
      <c r="D540" s="43" t="s">
        <v>28</v>
      </c>
      <c r="E540" s="45" t="s">
        <v>422</v>
      </c>
      <c r="F540" s="45"/>
      <c r="G540" s="44" t="s">
        <v>86</v>
      </c>
      <c r="H540" s="163" t="str">
        <f t="shared" si="32"/>
        <v>Deming, NM</v>
      </c>
      <c r="I540" s="248">
        <v>1</v>
      </c>
      <c r="J540" s="43" t="s">
        <v>73</v>
      </c>
      <c r="K540" s="43" t="s">
        <v>74</v>
      </c>
      <c r="L540" s="43" t="s">
        <v>73</v>
      </c>
      <c r="M540" s="43" t="s">
        <v>74</v>
      </c>
      <c r="O540" s="11" t="s">
        <v>74</v>
      </c>
      <c r="P540" s="43" t="s">
        <v>74</v>
      </c>
      <c r="Q540" s="44"/>
      <c r="R540" s="30"/>
      <c r="S540" s="11" t="s">
        <v>76</v>
      </c>
      <c r="T540" s="30"/>
      <c r="U540" s="30"/>
      <c r="V540" s="30" t="s">
        <v>944</v>
      </c>
      <c r="W540" s="43" t="s">
        <v>77</v>
      </c>
      <c r="X540" s="344" t="s">
        <v>720</v>
      </c>
      <c r="Y540" s="50"/>
      <c r="Z540" s="200"/>
    </row>
    <row r="541" spans="1:26" s="11" customFormat="1" ht="32" x14ac:dyDescent="0.2">
      <c r="A541" s="141">
        <f t="shared" si="33"/>
        <v>540</v>
      </c>
      <c r="B541" s="13">
        <v>43929</v>
      </c>
      <c r="C541" s="13" t="str">
        <f t="shared" si="34"/>
        <v>USBP</v>
      </c>
      <c r="D541" s="11" t="s">
        <v>38</v>
      </c>
      <c r="E541" s="11" t="s">
        <v>721</v>
      </c>
      <c r="G541" s="2" t="s">
        <v>89</v>
      </c>
      <c r="H541" s="163" t="str">
        <f t="shared" si="32"/>
        <v>Bonners Ferry, ID</v>
      </c>
      <c r="I541" s="129">
        <v>1</v>
      </c>
      <c r="J541" s="11" t="s">
        <v>73</v>
      </c>
      <c r="K541" s="11" t="s">
        <v>74</v>
      </c>
      <c r="L541" s="11" t="s">
        <v>73</v>
      </c>
      <c r="M541" s="11" t="s">
        <v>74</v>
      </c>
      <c r="O541" s="11" t="s">
        <v>74</v>
      </c>
      <c r="P541" s="11" t="s">
        <v>74</v>
      </c>
      <c r="Q541" s="2"/>
      <c r="R541" s="30"/>
      <c r="S541" s="11" t="s">
        <v>76</v>
      </c>
      <c r="T541" s="30"/>
      <c r="U541" s="30"/>
      <c r="V541" s="30" t="s">
        <v>944</v>
      </c>
      <c r="W541" s="11" t="s">
        <v>77</v>
      </c>
      <c r="X541" s="334" t="s">
        <v>722</v>
      </c>
      <c r="Z541" s="12"/>
    </row>
    <row r="542" spans="1:26" s="43" customFormat="1" ht="16" x14ac:dyDescent="0.2">
      <c r="A542" s="141">
        <f t="shared" si="33"/>
        <v>541</v>
      </c>
      <c r="B542" s="47">
        <v>43930</v>
      </c>
      <c r="C542" s="13" t="str">
        <f t="shared" si="34"/>
        <v>USBP</v>
      </c>
      <c r="D542" s="43" t="s">
        <v>34</v>
      </c>
      <c r="E542" s="45" t="s">
        <v>206</v>
      </c>
      <c r="F542" s="45"/>
      <c r="G542" s="44" t="s">
        <v>89</v>
      </c>
      <c r="H542" s="163" t="str">
        <f t="shared" si="32"/>
        <v>El Centro, CA</v>
      </c>
      <c r="I542" s="248">
        <v>1</v>
      </c>
      <c r="J542" s="43" t="s">
        <v>74</v>
      </c>
      <c r="K542" s="43" t="s">
        <v>74</v>
      </c>
      <c r="L542" s="43" t="s">
        <v>73</v>
      </c>
      <c r="M542" s="43" t="s">
        <v>74</v>
      </c>
      <c r="O542" s="11" t="s">
        <v>74</v>
      </c>
      <c r="P542" s="43" t="s">
        <v>73</v>
      </c>
      <c r="Q542" s="134" t="s">
        <v>75</v>
      </c>
      <c r="R542" s="30"/>
      <c r="S542" s="11" t="s">
        <v>76</v>
      </c>
      <c r="T542" s="30"/>
      <c r="U542" s="30"/>
      <c r="V542" s="30" t="s">
        <v>944</v>
      </c>
      <c r="W542" s="43" t="s">
        <v>77</v>
      </c>
      <c r="X542" s="334" t="s">
        <v>723</v>
      </c>
      <c r="Y542" s="53"/>
      <c r="Z542" s="53"/>
    </row>
    <row r="543" spans="1:26" s="11" customFormat="1" ht="16" x14ac:dyDescent="0.2">
      <c r="A543" s="141">
        <f t="shared" si="33"/>
        <v>542</v>
      </c>
      <c r="B543" s="46">
        <v>43932</v>
      </c>
      <c r="C543" s="13" t="str">
        <f t="shared" si="34"/>
        <v>USBP</v>
      </c>
      <c r="D543" s="45" t="s">
        <v>29</v>
      </c>
      <c r="E543" s="35" t="s">
        <v>724</v>
      </c>
      <c r="F543" s="35"/>
      <c r="G543" s="44" t="s">
        <v>86</v>
      </c>
      <c r="H543" s="163" t="str">
        <f t="shared" si="32"/>
        <v>Sunburst, MT</v>
      </c>
      <c r="I543" s="249">
        <v>1</v>
      </c>
      <c r="J543" s="45" t="s">
        <v>74</v>
      </c>
      <c r="K543" s="45" t="s">
        <v>74</v>
      </c>
      <c r="L543" s="45" t="s">
        <v>73</v>
      </c>
      <c r="M543" s="45" t="s">
        <v>74</v>
      </c>
      <c r="N543" s="43"/>
      <c r="O543" s="11" t="s">
        <v>74</v>
      </c>
      <c r="P543" s="43" t="s">
        <v>73</v>
      </c>
      <c r="Q543" s="44" t="s">
        <v>75</v>
      </c>
      <c r="R543" s="30"/>
      <c r="S543" s="11" t="s">
        <v>76</v>
      </c>
      <c r="T543" s="30"/>
      <c r="U543" s="30"/>
      <c r="V543" s="30" t="s">
        <v>944</v>
      </c>
      <c r="W543" s="11" t="s">
        <v>77</v>
      </c>
      <c r="X543" s="334" t="s">
        <v>725</v>
      </c>
      <c r="Y543" s="47"/>
      <c r="Z543" s="48"/>
    </row>
    <row r="544" spans="1:26" s="11" customFormat="1" ht="64" x14ac:dyDescent="0.2">
      <c r="A544" s="141">
        <f t="shared" si="33"/>
        <v>543</v>
      </c>
      <c r="B544" s="13">
        <f>'USBP MASTER'!B603</f>
        <v>43917</v>
      </c>
      <c r="C544" s="13" t="str">
        <f t="shared" si="34"/>
        <v>USBP</v>
      </c>
      <c r="D544" s="11" t="s">
        <v>33</v>
      </c>
      <c r="E544" s="11" t="s">
        <v>263</v>
      </c>
      <c r="G544" s="2" t="s">
        <v>89</v>
      </c>
      <c r="H544" s="163" t="str">
        <f t="shared" si="32"/>
        <v>Pine Valley, CA</v>
      </c>
      <c r="I544" s="129">
        <v>1</v>
      </c>
      <c r="J544" s="11" t="s">
        <v>73</v>
      </c>
      <c r="K544" s="11" t="s">
        <v>74</v>
      </c>
      <c r="L544" s="11" t="s">
        <v>73</v>
      </c>
      <c r="M544" s="11" t="s">
        <v>74</v>
      </c>
      <c r="N544" s="11" t="s">
        <v>726</v>
      </c>
      <c r="O544" s="11" t="s">
        <v>74</v>
      </c>
      <c r="P544" s="11" t="s">
        <v>74</v>
      </c>
      <c r="Q544" s="2"/>
      <c r="R544" s="30"/>
      <c r="S544" s="11" t="s">
        <v>76</v>
      </c>
      <c r="T544" s="30"/>
      <c r="U544" s="30"/>
      <c r="V544" s="30" t="s">
        <v>944</v>
      </c>
      <c r="W544" s="11" t="s">
        <v>77</v>
      </c>
      <c r="X544" s="336" t="s">
        <v>727</v>
      </c>
      <c r="Y544" s="50"/>
      <c r="Z544" s="53"/>
    </row>
    <row r="545" spans="1:26" s="43" customFormat="1" ht="32" x14ac:dyDescent="0.2">
      <c r="A545" s="141">
        <f t="shared" si="33"/>
        <v>544</v>
      </c>
      <c r="B545" s="47">
        <v>43925</v>
      </c>
      <c r="C545" s="13" t="str">
        <f t="shared" si="34"/>
        <v>USBP</v>
      </c>
      <c r="D545" s="43" t="s">
        <v>35</v>
      </c>
      <c r="E545" s="43" t="s">
        <v>179</v>
      </c>
      <c r="G545" s="44" t="s">
        <v>89</v>
      </c>
      <c r="H545" s="163" t="str">
        <f t="shared" si="32"/>
        <v>Tucson, AZ</v>
      </c>
      <c r="I545" s="248">
        <v>1</v>
      </c>
      <c r="J545" s="43" t="s">
        <v>73</v>
      </c>
      <c r="K545" s="43" t="s">
        <v>74</v>
      </c>
      <c r="L545" s="43" t="s">
        <v>73</v>
      </c>
      <c r="M545" s="43" t="s">
        <v>74</v>
      </c>
      <c r="N545" s="11"/>
      <c r="O545" s="11" t="s">
        <v>74</v>
      </c>
      <c r="P545" s="43" t="s">
        <v>73</v>
      </c>
      <c r="Q545" s="44" t="s">
        <v>75</v>
      </c>
      <c r="R545" s="30"/>
      <c r="S545" s="11" t="s">
        <v>76</v>
      </c>
      <c r="T545" s="30"/>
      <c r="U545" s="30"/>
      <c r="V545" s="30" t="s">
        <v>944</v>
      </c>
      <c r="W545" s="53" t="s">
        <v>77</v>
      </c>
      <c r="X545" s="336" t="s">
        <v>728</v>
      </c>
      <c r="Y545" s="212"/>
      <c r="Z545" s="53"/>
    </row>
    <row r="546" spans="1:26" s="43" customFormat="1" ht="32" x14ac:dyDescent="0.2">
      <c r="A546" s="141">
        <f t="shared" si="33"/>
        <v>545</v>
      </c>
      <c r="B546" s="47">
        <v>43925</v>
      </c>
      <c r="C546" s="13" t="str">
        <f t="shared" si="34"/>
        <v>USBP</v>
      </c>
      <c r="D546" s="43" t="s">
        <v>35</v>
      </c>
      <c r="E546" s="43" t="s">
        <v>35</v>
      </c>
      <c r="F546" s="43" t="s">
        <v>107</v>
      </c>
      <c r="G546" s="44" t="s">
        <v>89</v>
      </c>
      <c r="H546" s="163" t="str">
        <f t="shared" si="32"/>
        <v>Tucson, AZ</v>
      </c>
      <c r="I546" s="248">
        <v>1</v>
      </c>
      <c r="J546" s="43" t="s">
        <v>73</v>
      </c>
      <c r="K546" s="43" t="s">
        <v>74</v>
      </c>
      <c r="L546" s="43" t="s">
        <v>73</v>
      </c>
      <c r="M546" s="43" t="s">
        <v>74</v>
      </c>
      <c r="O546" s="11" t="s">
        <v>73</v>
      </c>
      <c r="P546" s="43" t="s">
        <v>73</v>
      </c>
      <c r="Q546" s="44" t="s">
        <v>75</v>
      </c>
      <c r="R546" s="30"/>
      <c r="S546" s="11" t="s">
        <v>76</v>
      </c>
      <c r="T546" s="30"/>
      <c r="U546" s="30"/>
      <c r="V546" s="30" t="s">
        <v>944</v>
      </c>
      <c r="W546" s="53" t="s">
        <v>77</v>
      </c>
      <c r="X546" s="336" t="s">
        <v>729</v>
      </c>
      <c r="Y546" s="212"/>
      <c r="Z546" s="53"/>
    </row>
    <row r="547" spans="1:26" s="43" customFormat="1" ht="32" x14ac:dyDescent="0.2">
      <c r="A547" s="141">
        <f t="shared" si="33"/>
        <v>546</v>
      </c>
      <c r="B547" s="47">
        <f>'USBP MASTER'!B623</f>
        <v>43930</v>
      </c>
      <c r="C547" s="13" t="str">
        <f t="shared" si="34"/>
        <v>USBP</v>
      </c>
      <c r="D547" s="43" t="s">
        <v>35</v>
      </c>
      <c r="E547" s="43" t="s">
        <v>177</v>
      </c>
      <c r="G547" s="44" t="s">
        <v>89</v>
      </c>
      <c r="H547" s="163" t="str">
        <f t="shared" si="32"/>
        <v>Why, AZ</v>
      </c>
      <c r="I547" s="248">
        <v>1</v>
      </c>
      <c r="J547" s="43" t="s">
        <v>73</v>
      </c>
      <c r="K547" s="43" t="s">
        <v>74</v>
      </c>
      <c r="L547" s="43" t="s">
        <v>73</v>
      </c>
      <c r="M547" s="43" t="s">
        <v>74</v>
      </c>
      <c r="O547" s="11" t="s">
        <v>74</v>
      </c>
      <c r="P547" s="43" t="s">
        <v>74</v>
      </c>
      <c r="Q547" s="44"/>
      <c r="R547" s="30"/>
      <c r="S547" s="11" t="s">
        <v>76</v>
      </c>
      <c r="T547" s="30"/>
      <c r="U547" s="30"/>
      <c r="V547" s="30" t="s">
        <v>944</v>
      </c>
      <c r="W547" s="53" t="s">
        <v>77</v>
      </c>
      <c r="X547" s="336" t="s">
        <v>730</v>
      </c>
      <c r="Y547" s="212"/>
      <c r="Z547" s="53"/>
    </row>
    <row r="548" spans="1:26" ht="32" x14ac:dyDescent="0.2">
      <c r="A548" s="141">
        <f t="shared" si="33"/>
        <v>547</v>
      </c>
      <c r="B548" s="30">
        <v>43933</v>
      </c>
      <c r="C548" s="13" t="str">
        <f t="shared" si="34"/>
        <v>USBP</v>
      </c>
      <c r="D548" s="43" t="s">
        <v>35</v>
      </c>
      <c r="E548" s="29" t="s">
        <v>270</v>
      </c>
      <c r="G548" s="44" t="s">
        <v>89</v>
      </c>
      <c r="H548" s="163" t="str">
        <f t="shared" si="32"/>
        <v>Casa Grande, AZ</v>
      </c>
      <c r="I548" s="250">
        <v>1</v>
      </c>
      <c r="J548" s="29" t="s">
        <v>74</v>
      </c>
      <c r="K548" s="29" t="s">
        <v>74</v>
      </c>
      <c r="L548" s="29" t="s">
        <v>73</v>
      </c>
      <c r="M548" s="29" t="s">
        <v>74</v>
      </c>
      <c r="O548" s="11" t="s">
        <v>73</v>
      </c>
      <c r="P548" s="29" t="s">
        <v>73</v>
      </c>
      <c r="Q548" s="204" t="s">
        <v>75</v>
      </c>
      <c r="S548" s="11" t="s">
        <v>76</v>
      </c>
      <c r="V548" s="30" t="s">
        <v>944</v>
      </c>
      <c r="W548" s="29" t="s">
        <v>77</v>
      </c>
      <c r="X548" s="336" t="s">
        <v>731</v>
      </c>
    </row>
    <row r="549" spans="1:26" s="11" customFormat="1" ht="16" x14ac:dyDescent="0.2">
      <c r="A549" s="141">
        <f t="shared" si="33"/>
        <v>548</v>
      </c>
      <c r="B549" s="13">
        <v>43907</v>
      </c>
      <c r="C549" s="13" t="str">
        <f t="shared" si="34"/>
        <v>USBP</v>
      </c>
      <c r="D549" s="11" t="s">
        <v>45</v>
      </c>
      <c r="E549" s="11" t="s">
        <v>45</v>
      </c>
      <c r="G549" s="2" t="s">
        <v>159</v>
      </c>
      <c r="H549" s="163" t="str">
        <f t="shared" si="32"/>
        <v>Fort Bliss, TX</v>
      </c>
      <c r="I549" s="129">
        <v>1</v>
      </c>
      <c r="J549" s="11" t="s">
        <v>73</v>
      </c>
      <c r="K549" s="11" t="s">
        <v>74</v>
      </c>
      <c r="L549" s="11" t="s">
        <v>73</v>
      </c>
      <c r="M549" s="11" t="s">
        <v>74</v>
      </c>
      <c r="N549" s="11" t="s">
        <v>732</v>
      </c>
      <c r="O549" s="11" t="s">
        <v>74</v>
      </c>
      <c r="P549" s="11" t="s">
        <v>73</v>
      </c>
      <c r="Q549" s="2" t="s">
        <v>75</v>
      </c>
      <c r="R549" s="30"/>
      <c r="S549" s="11" t="s">
        <v>76</v>
      </c>
      <c r="T549" s="30"/>
      <c r="U549" s="30"/>
      <c r="V549" s="30" t="s">
        <v>944</v>
      </c>
      <c r="W549" s="11" t="s">
        <v>77</v>
      </c>
      <c r="X549" s="334" t="s">
        <v>733</v>
      </c>
      <c r="Y549" s="11" t="s">
        <v>77</v>
      </c>
      <c r="Z549" s="12"/>
    </row>
    <row r="550" spans="1:26" s="43" customFormat="1" ht="32" x14ac:dyDescent="0.2">
      <c r="A550" s="141">
        <f t="shared" si="33"/>
        <v>549</v>
      </c>
      <c r="B550" s="50">
        <v>43925</v>
      </c>
      <c r="C550" s="13" t="str">
        <f t="shared" si="34"/>
        <v>USBP</v>
      </c>
      <c r="D550" s="45" t="s">
        <v>17</v>
      </c>
      <c r="E550" s="53" t="s">
        <v>734</v>
      </c>
      <c r="F550" s="53"/>
      <c r="G550" s="44" t="s">
        <v>72</v>
      </c>
      <c r="H550" s="163" t="str">
        <f t="shared" si="32"/>
        <v>Cotulla, TX</v>
      </c>
      <c r="I550" s="249">
        <v>1</v>
      </c>
      <c r="J550" s="45" t="s">
        <v>73</v>
      </c>
      <c r="K550" s="45" t="s">
        <v>74</v>
      </c>
      <c r="L550" s="45" t="s">
        <v>73</v>
      </c>
      <c r="M550" s="45" t="s">
        <v>74</v>
      </c>
      <c r="O550" s="11" t="s">
        <v>74</v>
      </c>
      <c r="P550" s="45" t="s">
        <v>73</v>
      </c>
      <c r="Q550" s="44" t="s">
        <v>75</v>
      </c>
      <c r="R550" s="30"/>
      <c r="S550" s="11" t="s">
        <v>76</v>
      </c>
      <c r="T550" s="30"/>
      <c r="U550" s="30"/>
      <c r="V550" s="30" t="s">
        <v>944</v>
      </c>
      <c r="W550" s="43" t="s">
        <v>77</v>
      </c>
      <c r="X550" s="345" t="s">
        <v>735</v>
      </c>
      <c r="Y550" s="47"/>
      <c r="Z550" s="48"/>
    </row>
    <row r="551" spans="1:26" s="43" customFormat="1" ht="32" x14ac:dyDescent="0.2">
      <c r="A551" s="141">
        <f t="shared" si="33"/>
        <v>550</v>
      </c>
      <c r="B551" s="50">
        <f>'USBP MASTER'!B614</f>
        <v>43925</v>
      </c>
      <c r="C551" s="13" t="str">
        <f t="shared" si="34"/>
        <v>USBP</v>
      </c>
      <c r="D551" s="45" t="s">
        <v>17</v>
      </c>
      <c r="E551" s="53" t="s">
        <v>734</v>
      </c>
      <c r="F551" s="53"/>
      <c r="G551" s="44" t="s">
        <v>72</v>
      </c>
      <c r="H551" s="163" t="str">
        <f t="shared" si="32"/>
        <v>Cotulla, TX</v>
      </c>
      <c r="I551" s="249">
        <v>1</v>
      </c>
      <c r="J551" s="45" t="s">
        <v>73</v>
      </c>
      <c r="K551" s="45" t="s">
        <v>74</v>
      </c>
      <c r="L551" s="45" t="s">
        <v>73</v>
      </c>
      <c r="M551" s="45" t="s">
        <v>74</v>
      </c>
      <c r="O551" s="11" t="s">
        <v>74</v>
      </c>
      <c r="P551" s="45" t="s">
        <v>73</v>
      </c>
      <c r="Q551" s="44" t="s">
        <v>75</v>
      </c>
      <c r="R551" s="30"/>
      <c r="S551" s="11" t="s">
        <v>76</v>
      </c>
      <c r="T551" s="30"/>
      <c r="U551" s="30"/>
      <c r="V551" s="30" t="s">
        <v>944</v>
      </c>
      <c r="W551" s="43" t="s">
        <v>77</v>
      </c>
      <c r="X551" s="345" t="s">
        <v>736</v>
      </c>
      <c r="Y551" s="47"/>
      <c r="Z551" s="48"/>
    </row>
    <row r="552" spans="1:26" s="43" customFormat="1" ht="32" x14ac:dyDescent="0.2">
      <c r="A552" s="141">
        <f t="shared" si="33"/>
        <v>551</v>
      </c>
      <c r="B552" s="50">
        <f>B551</f>
        <v>43925</v>
      </c>
      <c r="C552" s="13" t="str">
        <f t="shared" si="34"/>
        <v>USBP</v>
      </c>
      <c r="D552" s="45" t="s">
        <v>17</v>
      </c>
      <c r="E552" s="53" t="s">
        <v>734</v>
      </c>
      <c r="F552" s="53"/>
      <c r="G552" s="44" t="s">
        <v>72</v>
      </c>
      <c r="H552" s="163" t="str">
        <f t="shared" si="32"/>
        <v>Cotulla, TX</v>
      </c>
      <c r="I552" s="249">
        <v>1</v>
      </c>
      <c r="J552" s="45" t="s">
        <v>73</v>
      </c>
      <c r="K552" s="45" t="s">
        <v>74</v>
      </c>
      <c r="L552" s="45" t="s">
        <v>73</v>
      </c>
      <c r="M552" s="45" t="s">
        <v>74</v>
      </c>
      <c r="O552" s="11" t="s">
        <v>74</v>
      </c>
      <c r="P552" s="45" t="s">
        <v>73</v>
      </c>
      <c r="Q552" s="44" t="s">
        <v>75</v>
      </c>
      <c r="R552" s="30"/>
      <c r="S552" s="11" t="s">
        <v>76</v>
      </c>
      <c r="T552" s="30"/>
      <c r="U552" s="30"/>
      <c r="V552" s="30" t="s">
        <v>944</v>
      </c>
      <c r="W552" s="43" t="s">
        <v>77</v>
      </c>
      <c r="X552" s="345" t="s">
        <v>736</v>
      </c>
      <c r="Y552" s="47"/>
      <c r="Z552" s="48"/>
    </row>
    <row r="553" spans="1:26" s="43" customFormat="1" ht="32" x14ac:dyDescent="0.2">
      <c r="A553" s="141">
        <f t="shared" si="33"/>
        <v>552</v>
      </c>
      <c r="B553" s="50">
        <f>B552</f>
        <v>43925</v>
      </c>
      <c r="C553" s="13" t="str">
        <f t="shared" si="34"/>
        <v>USBP</v>
      </c>
      <c r="D553" s="45" t="s">
        <v>17</v>
      </c>
      <c r="E553" s="53" t="s">
        <v>734</v>
      </c>
      <c r="F553" s="53"/>
      <c r="G553" s="44" t="s">
        <v>72</v>
      </c>
      <c r="H553" s="163" t="str">
        <f t="shared" si="32"/>
        <v>Cotulla, TX</v>
      </c>
      <c r="I553" s="249">
        <v>1</v>
      </c>
      <c r="J553" s="45" t="s">
        <v>73</v>
      </c>
      <c r="K553" s="45" t="s">
        <v>74</v>
      </c>
      <c r="L553" s="45" t="s">
        <v>73</v>
      </c>
      <c r="M553" s="45" t="s">
        <v>74</v>
      </c>
      <c r="O553" s="11" t="s">
        <v>74</v>
      </c>
      <c r="P553" s="45" t="s">
        <v>73</v>
      </c>
      <c r="Q553" s="44" t="s">
        <v>75</v>
      </c>
      <c r="R553" s="30"/>
      <c r="S553" s="11" t="s">
        <v>76</v>
      </c>
      <c r="T553" s="30"/>
      <c r="U553" s="30"/>
      <c r="V553" s="30" t="s">
        <v>944</v>
      </c>
      <c r="W553" s="43" t="s">
        <v>77</v>
      </c>
      <c r="X553" s="345" t="s">
        <v>736</v>
      </c>
      <c r="Y553" s="47"/>
      <c r="Z553" s="48"/>
    </row>
    <row r="554" spans="1:26" s="43" customFormat="1" ht="32" x14ac:dyDescent="0.2">
      <c r="A554" s="141">
        <f t="shared" si="33"/>
        <v>553</v>
      </c>
      <c r="B554" s="50">
        <f>B553</f>
        <v>43925</v>
      </c>
      <c r="C554" s="13" t="str">
        <f t="shared" si="34"/>
        <v>USBP</v>
      </c>
      <c r="D554" s="45" t="s">
        <v>17</v>
      </c>
      <c r="E554" s="53" t="s">
        <v>734</v>
      </c>
      <c r="F554" s="53"/>
      <c r="G554" s="44" t="s">
        <v>72</v>
      </c>
      <c r="H554" s="163" t="str">
        <f t="shared" ref="H554:H617" si="35">INDEX(STATIONLOCATION,MATCH(E554, STATIONCODES, 0))</f>
        <v>Cotulla, TX</v>
      </c>
      <c r="I554" s="249">
        <v>1</v>
      </c>
      <c r="J554" s="45" t="s">
        <v>73</v>
      </c>
      <c r="K554" s="45" t="s">
        <v>74</v>
      </c>
      <c r="L554" s="45" t="s">
        <v>73</v>
      </c>
      <c r="M554" s="45" t="s">
        <v>74</v>
      </c>
      <c r="O554" s="11" t="s">
        <v>74</v>
      </c>
      <c r="P554" s="45" t="s">
        <v>73</v>
      </c>
      <c r="Q554" s="44" t="s">
        <v>75</v>
      </c>
      <c r="R554" s="30"/>
      <c r="S554" s="11" t="s">
        <v>76</v>
      </c>
      <c r="T554" s="30"/>
      <c r="U554" s="30"/>
      <c r="V554" s="30" t="s">
        <v>944</v>
      </c>
      <c r="W554" s="43" t="s">
        <v>77</v>
      </c>
      <c r="X554" s="345" t="s">
        <v>736</v>
      </c>
      <c r="Y554" s="47"/>
      <c r="Z554" s="48"/>
    </row>
    <row r="555" spans="1:26" s="43" customFormat="1" ht="32" x14ac:dyDescent="0.2">
      <c r="A555" s="141">
        <f t="shared" si="33"/>
        <v>554</v>
      </c>
      <c r="B555" s="50">
        <f>'USBP MASTER'!B554</f>
        <v>43925</v>
      </c>
      <c r="C555" s="13" t="str">
        <f t="shared" si="34"/>
        <v>USBP</v>
      </c>
      <c r="D555" s="45" t="s">
        <v>17</v>
      </c>
      <c r="E555" s="53" t="s">
        <v>734</v>
      </c>
      <c r="F555" s="53"/>
      <c r="G555" s="44" t="s">
        <v>72</v>
      </c>
      <c r="H555" s="163" t="str">
        <f t="shared" si="35"/>
        <v>Cotulla, TX</v>
      </c>
      <c r="I555" s="249">
        <v>1</v>
      </c>
      <c r="J555" s="45" t="s">
        <v>73</v>
      </c>
      <c r="K555" s="45" t="s">
        <v>74</v>
      </c>
      <c r="L555" s="45" t="s">
        <v>73</v>
      </c>
      <c r="M555" s="45" t="s">
        <v>74</v>
      </c>
      <c r="O555" s="11" t="s">
        <v>74</v>
      </c>
      <c r="P555" s="45" t="s">
        <v>73</v>
      </c>
      <c r="Q555" s="44" t="s">
        <v>75</v>
      </c>
      <c r="R555" s="30"/>
      <c r="S555" s="11" t="s">
        <v>76</v>
      </c>
      <c r="T555" s="30"/>
      <c r="U555" s="30"/>
      <c r="V555" s="30" t="s">
        <v>944</v>
      </c>
      <c r="W555" s="43" t="s">
        <v>77</v>
      </c>
      <c r="X555" s="345" t="s">
        <v>736</v>
      </c>
      <c r="Y555" s="47"/>
      <c r="Z555" s="48"/>
    </row>
    <row r="556" spans="1:26" s="43" customFormat="1" ht="32" x14ac:dyDescent="0.2">
      <c r="A556" s="141">
        <f t="shared" si="33"/>
        <v>555</v>
      </c>
      <c r="B556" s="50">
        <f>B555</f>
        <v>43925</v>
      </c>
      <c r="C556" s="13" t="str">
        <f t="shared" si="34"/>
        <v>USBP</v>
      </c>
      <c r="D556" s="45" t="s">
        <v>17</v>
      </c>
      <c r="E556" s="53" t="s">
        <v>734</v>
      </c>
      <c r="F556" s="53"/>
      <c r="G556" s="44" t="s">
        <v>72</v>
      </c>
      <c r="H556" s="163" t="str">
        <f t="shared" si="35"/>
        <v>Cotulla, TX</v>
      </c>
      <c r="I556" s="249">
        <v>1</v>
      </c>
      <c r="J556" s="45" t="s">
        <v>73</v>
      </c>
      <c r="K556" s="45" t="s">
        <v>74</v>
      </c>
      <c r="L556" s="45" t="s">
        <v>73</v>
      </c>
      <c r="M556" s="45" t="s">
        <v>74</v>
      </c>
      <c r="O556" s="11" t="s">
        <v>74</v>
      </c>
      <c r="P556" s="45" t="s">
        <v>73</v>
      </c>
      <c r="Q556" s="44" t="s">
        <v>75</v>
      </c>
      <c r="R556" s="30"/>
      <c r="S556" s="11" t="s">
        <v>76</v>
      </c>
      <c r="T556" s="30"/>
      <c r="U556" s="30"/>
      <c r="V556" s="30" t="s">
        <v>944</v>
      </c>
      <c r="W556" s="43" t="s">
        <v>77</v>
      </c>
      <c r="X556" s="345" t="s">
        <v>736</v>
      </c>
      <c r="Y556" s="47"/>
      <c r="Z556" s="48"/>
    </row>
    <row r="557" spans="1:26" s="43" customFormat="1" ht="32" x14ac:dyDescent="0.2">
      <c r="A557" s="141">
        <f t="shared" si="33"/>
        <v>556</v>
      </c>
      <c r="B557" s="50">
        <f>B556</f>
        <v>43925</v>
      </c>
      <c r="C557" s="13" t="str">
        <f t="shared" si="34"/>
        <v>USBP</v>
      </c>
      <c r="D557" s="45" t="s">
        <v>17</v>
      </c>
      <c r="E557" s="53" t="s">
        <v>734</v>
      </c>
      <c r="F557" s="53"/>
      <c r="G557" s="44" t="s">
        <v>72</v>
      </c>
      <c r="H557" s="163" t="str">
        <f t="shared" si="35"/>
        <v>Cotulla, TX</v>
      </c>
      <c r="I557" s="249">
        <v>1</v>
      </c>
      <c r="J557" s="45" t="s">
        <v>73</v>
      </c>
      <c r="K557" s="45" t="s">
        <v>74</v>
      </c>
      <c r="L557" s="45" t="s">
        <v>73</v>
      </c>
      <c r="M557" s="45" t="s">
        <v>74</v>
      </c>
      <c r="O557" s="11" t="s">
        <v>74</v>
      </c>
      <c r="P557" s="45" t="s">
        <v>73</v>
      </c>
      <c r="Q557" s="44" t="s">
        <v>75</v>
      </c>
      <c r="R557" s="30"/>
      <c r="S557" s="11" t="s">
        <v>76</v>
      </c>
      <c r="T557" s="30"/>
      <c r="U557" s="30"/>
      <c r="V557" s="30" t="s">
        <v>944</v>
      </c>
      <c r="W557" s="43" t="s">
        <v>77</v>
      </c>
      <c r="X557" s="345" t="s">
        <v>736</v>
      </c>
      <c r="Y557" s="47"/>
      <c r="Z557" s="48"/>
    </row>
    <row r="558" spans="1:26" s="43" customFormat="1" ht="32" x14ac:dyDescent="0.2">
      <c r="A558" s="141">
        <f t="shared" si="33"/>
        <v>557</v>
      </c>
      <c r="B558" s="50">
        <v>43925</v>
      </c>
      <c r="C558" s="13" t="str">
        <f t="shared" si="34"/>
        <v>USBP</v>
      </c>
      <c r="D558" s="45" t="s">
        <v>17</v>
      </c>
      <c r="E558" s="53" t="s">
        <v>734</v>
      </c>
      <c r="F558" s="53"/>
      <c r="G558" s="44" t="s">
        <v>72</v>
      </c>
      <c r="H558" s="163" t="str">
        <f t="shared" si="35"/>
        <v>Cotulla, TX</v>
      </c>
      <c r="I558" s="249">
        <v>1</v>
      </c>
      <c r="J558" s="45" t="s">
        <v>73</v>
      </c>
      <c r="K558" s="45" t="s">
        <v>74</v>
      </c>
      <c r="L558" s="45" t="s">
        <v>73</v>
      </c>
      <c r="M558" s="45" t="s">
        <v>74</v>
      </c>
      <c r="O558" s="11" t="s">
        <v>74</v>
      </c>
      <c r="P558" s="45" t="s">
        <v>73</v>
      </c>
      <c r="Q558" s="44" t="s">
        <v>75</v>
      </c>
      <c r="R558" s="30"/>
      <c r="S558" s="11" t="s">
        <v>76</v>
      </c>
      <c r="T558" s="30"/>
      <c r="U558" s="30"/>
      <c r="V558" s="30" t="s">
        <v>944</v>
      </c>
      <c r="W558" s="43" t="s">
        <v>77</v>
      </c>
      <c r="X558" s="345" t="s">
        <v>735</v>
      </c>
      <c r="Y558" s="47"/>
      <c r="Z558" s="48"/>
    </row>
    <row r="559" spans="1:26" s="43" customFormat="1" ht="32" x14ac:dyDescent="0.2">
      <c r="A559" s="141">
        <f t="shared" si="33"/>
        <v>558</v>
      </c>
      <c r="B559" s="50">
        <f>B557</f>
        <v>43925</v>
      </c>
      <c r="C559" s="13" t="str">
        <f t="shared" si="34"/>
        <v>USBP</v>
      </c>
      <c r="D559" s="45" t="s">
        <v>17</v>
      </c>
      <c r="E559" s="53" t="s">
        <v>734</v>
      </c>
      <c r="F559" s="53"/>
      <c r="G559" s="44" t="s">
        <v>72</v>
      </c>
      <c r="H559" s="163" t="str">
        <f t="shared" si="35"/>
        <v>Cotulla, TX</v>
      </c>
      <c r="I559" s="249">
        <v>1</v>
      </c>
      <c r="J559" s="45" t="s">
        <v>73</v>
      </c>
      <c r="K559" s="45" t="s">
        <v>74</v>
      </c>
      <c r="L559" s="45" t="s">
        <v>73</v>
      </c>
      <c r="M559" s="45" t="s">
        <v>74</v>
      </c>
      <c r="O559" s="11" t="s">
        <v>74</v>
      </c>
      <c r="P559" s="45" t="s">
        <v>73</v>
      </c>
      <c r="Q559" s="44" t="s">
        <v>75</v>
      </c>
      <c r="R559" s="30"/>
      <c r="S559" s="11" t="s">
        <v>76</v>
      </c>
      <c r="T559" s="30"/>
      <c r="U559" s="30"/>
      <c r="V559" s="30" t="s">
        <v>944</v>
      </c>
      <c r="W559" s="43" t="s">
        <v>77</v>
      </c>
      <c r="X559" s="345" t="s">
        <v>736</v>
      </c>
      <c r="Y559" s="47"/>
      <c r="Z559" s="48"/>
    </row>
    <row r="560" spans="1:26" s="43" customFormat="1" ht="32" x14ac:dyDescent="0.2">
      <c r="A560" s="141">
        <f t="shared" si="33"/>
        <v>559</v>
      </c>
      <c r="B560" s="50">
        <v>43925</v>
      </c>
      <c r="C560" s="13" t="str">
        <f t="shared" si="34"/>
        <v>USBP</v>
      </c>
      <c r="D560" s="45" t="s">
        <v>17</v>
      </c>
      <c r="E560" s="53" t="s">
        <v>734</v>
      </c>
      <c r="F560" s="53"/>
      <c r="G560" s="44" t="s">
        <v>72</v>
      </c>
      <c r="H560" s="163" t="str">
        <f t="shared" si="35"/>
        <v>Cotulla, TX</v>
      </c>
      <c r="I560" s="249">
        <v>1</v>
      </c>
      <c r="J560" s="45" t="s">
        <v>73</v>
      </c>
      <c r="K560" s="45" t="s">
        <v>74</v>
      </c>
      <c r="L560" s="45" t="s">
        <v>73</v>
      </c>
      <c r="M560" s="45" t="s">
        <v>74</v>
      </c>
      <c r="O560" s="11" t="s">
        <v>74</v>
      </c>
      <c r="P560" s="45" t="s">
        <v>73</v>
      </c>
      <c r="Q560" s="44" t="s">
        <v>75</v>
      </c>
      <c r="R560" s="30"/>
      <c r="S560" s="11" t="s">
        <v>76</v>
      </c>
      <c r="T560" s="30"/>
      <c r="U560" s="30"/>
      <c r="V560" s="30" t="s">
        <v>944</v>
      </c>
      <c r="W560" s="43" t="s">
        <v>77</v>
      </c>
      <c r="X560" s="345" t="s">
        <v>735</v>
      </c>
      <c r="Y560" s="47"/>
      <c r="Z560" s="48"/>
    </row>
    <row r="561" spans="1:26" s="11" customFormat="1" ht="48" x14ac:dyDescent="0.2">
      <c r="A561" s="141">
        <f t="shared" si="33"/>
        <v>560</v>
      </c>
      <c r="B561" s="46">
        <v>43932</v>
      </c>
      <c r="C561" s="13" t="str">
        <f t="shared" si="34"/>
        <v>USBP</v>
      </c>
      <c r="D561" s="45" t="s">
        <v>16</v>
      </c>
      <c r="E561" s="35" t="s">
        <v>219</v>
      </c>
      <c r="F561" s="35"/>
      <c r="G561" s="44" t="s">
        <v>72</v>
      </c>
      <c r="H561" s="163" t="str">
        <f t="shared" si="35"/>
        <v>Baring, ME</v>
      </c>
      <c r="I561" s="249">
        <v>1</v>
      </c>
      <c r="J561" s="45" t="s">
        <v>74</v>
      </c>
      <c r="K561" s="45" t="s">
        <v>74</v>
      </c>
      <c r="L561" s="45" t="s">
        <v>73</v>
      </c>
      <c r="M561" s="45" t="s">
        <v>74</v>
      </c>
      <c r="N561" s="43"/>
      <c r="O561" s="11" t="s">
        <v>73</v>
      </c>
      <c r="P561" s="43" t="s">
        <v>73</v>
      </c>
      <c r="Q561" s="44" t="s">
        <v>75</v>
      </c>
      <c r="R561" s="30"/>
      <c r="S561" s="11" t="s">
        <v>76</v>
      </c>
      <c r="T561" s="30"/>
      <c r="U561" s="30"/>
      <c r="V561" s="30" t="s">
        <v>944</v>
      </c>
      <c r="W561" s="11" t="s">
        <v>96</v>
      </c>
      <c r="X561" s="336" t="s">
        <v>737</v>
      </c>
      <c r="Y561" s="47"/>
      <c r="Z561" s="48"/>
    </row>
    <row r="562" spans="1:26" s="11" customFormat="1" ht="16" x14ac:dyDescent="0.2">
      <c r="A562" s="141">
        <f t="shared" si="33"/>
        <v>561</v>
      </c>
      <c r="B562" s="46">
        <v>43932</v>
      </c>
      <c r="C562" s="13" t="str">
        <f t="shared" si="34"/>
        <v>USBP</v>
      </c>
      <c r="D562" s="45" t="s">
        <v>16</v>
      </c>
      <c r="E562" s="35" t="s">
        <v>219</v>
      </c>
      <c r="F562" s="35"/>
      <c r="G562" s="44" t="s">
        <v>72</v>
      </c>
      <c r="H562" s="163" t="str">
        <f t="shared" si="35"/>
        <v>Baring, ME</v>
      </c>
      <c r="I562" s="249">
        <v>1</v>
      </c>
      <c r="J562" s="45" t="s">
        <v>74</v>
      </c>
      <c r="K562" s="45" t="s">
        <v>74</v>
      </c>
      <c r="L562" s="45" t="s">
        <v>73</v>
      </c>
      <c r="M562" s="45" t="s">
        <v>74</v>
      </c>
      <c r="N562" s="43"/>
      <c r="O562" s="11" t="s">
        <v>74</v>
      </c>
      <c r="P562" s="43" t="s">
        <v>74</v>
      </c>
      <c r="Q562" s="44"/>
      <c r="R562" s="30"/>
      <c r="S562" s="11" t="s">
        <v>76</v>
      </c>
      <c r="T562" s="30"/>
      <c r="U562" s="30"/>
      <c r="V562" s="30" t="s">
        <v>944</v>
      </c>
      <c r="W562" s="11" t="s">
        <v>96</v>
      </c>
      <c r="X562" s="336" t="s">
        <v>738</v>
      </c>
      <c r="Y562" s="47"/>
      <c r="Z562" s="48"/>
    </row>
    <row r="563" spans="1:26" s="11" customFormat="1" ht="32" x14ac:dyDescent="0.2">
      <c r="A563" s="141">
        <f t="shared" si="33"/>
        <v>562</v>
      </c>
      <c r="B563" s="1">
        <v>43916</v>
      </c>
      <c r="C563" s="13" t="str">
        <f t="shared" si="34"/>
        <v>USBP</v>
      </c>
      <c r="D563" s="2" t="s">
        <v>26</v>
      </c>
      <c r="E563" s="35" t="s">
        <v>739</v>
      </c>
      <c r="F563" s="35"/>
      <c r="G563" s="2" t="s">
        <v>86</v>
      </c>
      <c r="H563" s="163" t="str">
        <f t="shared" si="35"/>
        <v>Erie, PA</v>
      </c>
      <c r="I563" s="254">
        <v>1</v>
      </c>
      <c r="J563" s="2" t="s">
        <v>74</v>
      </c>
      <c r="K563" s="2" t="s">
        <v>74</v>
      </c>
      <c r="L563" s="2" t="s">
        <v>73</v>
      </c>
      <c r="M563" s="2" t="s">
        <v>74</v>
      </c>
      <c r="N563" s="2" t="s">
        <v>216</v>
      </c>
      <c r="O563" s="11" t="s">
        <v>73</v>
      </c>
      <c r="P563" s="16" t="s">
        <v>74</v>
      </c>
      <c r="Q563" s="2"/>
      <c r="R563" s="30"/>
      <c r="S563" s="11" t="s">
        <v>76</v>
      </c>
      <c r="T563" s="30"/>
      <c r="U563" s="30"/>
      <c r="V563" s="30" t="s">
        <v>944</v>
      </c>
      <c r="W563" s="11" t="s">
        <v>77</v>
      </c>
      <c r="X563" s="334" t="s">
        <v>740</v>
      </c>
      <c r="Y563" s="51"/>
      <c r="Z563" s="40"/>
    </row>
    <row r="564" spans="1:26" s="11" customFormat="1" ht="32" x14ac:dyDescent="0.2">
      <c r="A564" s="141">
        <f t="shared" si="33"/>
        <v>563</v>
      </c>
      <c r="B564" s="1">
        <v>43928</v>
      </c>
      <c r="C564" s="13" t="str">
        <f t="shared" si="34"/>
        <v>USBP</v>
      </c>
      <c r="D564" s="2" t="s">
        <v>26</v>
      </c>
      <c r="E564" s="35" t="s">
        <v>604</v>
      </c>
      <c r="F564" s="35"/>
      <c r="G564" s="2" t="s">
        <v>86</v>
      </c>
      <c r="H564" s="163" t="str">
        <f t="shared" si="35"/>
        <v>Niagara Falls, NY</v>
      </c>
      <c r="I564" s="254">
        <v>1</v>
      </c>
      <c r="J564" s="2" t="s">
        <v>74</v>
      </c>
      <c r="K564" s="2" t="s">
        <v>74</v>
      </c>
      <c r="L564" s="2" t="s">
        <v>73</v>
      </c>
      <c r="M564" s="2" t="s">
        <v>74</v>
      </c>
      <c r="N564" s="2"/>
      <c r="O564" s="11" t="s">
        <v>73</v>
      </c>
      <c r="P564" s="16" t="s">
        <v>74</v>
      </c>
      <c r="Q564" s="2"/>
      <c r="R564" s="30"/>
      <c r="S564" s="11" t="s">
        <v>76</v>
      </c>
      <c r="T564" s="30"/>
      <c r="U564" s="30"/>
      <c r="V564" s="30" t="s">
        <v>944</v>
      </c>
      <c r="W564" s="11" t="s">
        <v>77</v>
      </c>
      <c r="X564" s="334" t="s">
        <v>741</v>
      </c>
      <c r="Y564" s="51"/>
      <c r="Z564" s="40"/>
    </row>
    <row r="565" spans="1:26" s="11" customFormat="1" ht="49" x14ac:dyDescent="0.25">
      <c r="A565" s="141">
        <f t="shared" si="33"/>
        <v>564</v>
      </c>
      <c r="B565" s="13">
        <v>43922</v>
      </c>
      <c r="C565" s="13" t="str">
        <f t="shared" si="34"/>
        <v>USBP</v>
      </c>
      <c r="D565" s="11" t="s">
        <v>20</v>
      </c>
      <c r="E565" s="11" t="s">
        <v>139</v>
      </c>
      <c r="G565" s="2" t="s">
        <v>72</v>
      </c>
      <c r="H565" s="163" t="str">
        <f t="shared" si="35"/>
        <v>Falfurrias, TX</v>
      </c>
      <c r="I565" s="129">
        <v>1</v>
      </c>
      <c r="J565" s="11" t="s">
        <v>73</v>
      </c>
      <c r="K565" s="11" t="s">
        <v>74</v>
      </c>
      <c r="L565" s="11" t="s">
        <v>73</v>
      </c>
      <c r="M565" s="11" t="s">
        <v>74</v>
      </c>
      <c r="N565" s="11" t="s">
        <v>471</v>
      </c>
      <c r="O565" s="11" t="s">
        <v>73</v>
      </c>
      <c r="P565" s="11" t="s">
        <v>74</v>
      </c>
      <c r="Q565" s="2"/>
      <c r="R565" s="30"/>
      <c r="S565" s="11" t="s">
        <v>76</v>
      </c>
      <c r="T565" s="30"/>
      <c r="U565" s="30"/>
      <c r="V565" s="30" t="s">
        <v>944</v>
      </c>
      <c r="W565" s="11" t="s">
        <v>77</v>
      </c>
      <c r="X565" s="336" t="s">
        <v>742</v>
      </c>
      <c r="Y565" s="208"/>
      <c r="Z565" s="209"/>
    </row>
    <row r="566" spans="1:26" s="11" customFormat="1" ht="49" x14ac:dyDescent="0.25">
      <c r="A566" s="141">
        <f t="shared" si="33"/>
        <v>565</v>
      </c>
      <c r="B566" s="13">
        <v>43921</v>
      </c>
      <c r="C566" s="13" t="str">
        <f t="shared" si="34"/>
        <v>USBP</v>
      </c>
      <c r="D566" s="11" t="s">
        <v>20</v>
      </c>
      <c r="E566" s="11" t="s">
        <v>131</v>
      </c>
      <c r="G566" s="2" t="s">
        <v>72</v>
      </c>
      <c r="H566" s="163" t="str">
        <f t="shared" si="35"/>
        <v>McAllen, TX</v>
      </c>
      <c r="I566" s="129">
        <v>1</v>
      </c>
      <c r="J566" s="11" t="s">
        <v>73</v>
      </c>
      <c r="K566" s="11" t="s">
        <v>74</v>
      </c>
      <c r="L566" s="11" t="s">
        <v>73</v>
      </c>
      <c r="M566" s="11" t="s">
        <v>74</v>
      </c>
      <c r="N566" s="11" t="s">
        <v>743</v>
      </c>
      <c r="O566" s="11" t="s">
        <v>74</v>
      </c>
      <c r="P566" s="11" t="s">
        <v>74</v>
      </c>
      <c r="Q566" s="2"/>
      <c r="R566" s="30"/>
      <c r="S566" s="11" t="s">
        <v>76</v>
      </c>
      <c r="T566" s="30"/>
      <c r="U566" s="30"/>
      <c r="V566" s="30" t="s">
        <v>944</v>
      </c>
      <c r="W566" s="11" t="s">
        <v>77</v>
      </c>
      <c r="X566" s="336" t="s">
        <v>744</v>
      </c>
      <c r="Y566" s="208"/>
      <c r="Z566" s="209"/>
    </row>
    <row r="567" spans="1:26" s="11" customFormat="1" ht="65" x14ac:dyDescent="0.25">
      <c r="A567" s="141">
        <f t="shared" si="33"/>
        <v>566</v>
      </c>
      <c r="B567" s="13">
        <v>43930</v>
      </c>
      <c r="C567" s="13" t="str">
        <f t="shared" si="34"/>
        <v>USBP</v>
      </c>
      <c r="D567" s="11" t="s">
        <v>20</v>
      </c>
      <c r="E567" s="11" t="s">
        <v>20</v>
      </c>
      <c r="F567" s="11" t="s">
        <v>39</v>
      </c>
      <c r="G567" s="2" t="s">
        <v>72</v>
      </c>
      <c r="H567" s="163" t="str">
        <f t="shared" si="35"/>
        <v>Edinburg, TX</v>
      </c>
      <c r="I567" s="129">
        <v>1</v>
      </c>
      <c r="J567" s="11" t="s">
        <v>73</v>
      </c>
      <c r="K567" s="11" t="s">
        <v>74</v>
      </c>
      <c r="L567" s="11" t="s">
        <v>73</v>
      </c>
      <c r="M567" s="11" t="s">
        <v>74</v>
      </c>
      <c r="O567" s="11" t="s">
        <v>73</v>
      </c>
      <c r="P567" s="11" t="s">
        <v>73</v>
      </c>
      <c r="Q567" s="2" t="s">
        <v>75</v>
      </c>
      <c r="R567" s="30"/>
      <c r="S567" s="11" t="s">
        <v>76</v>
      </c>
      <c r="T567" s="30"/>
      <c r="U567" s="30"/>
      <c r="V567" s="30" t="s">
        <v>944</v>
      </c>
      <c r="W567" s="11" t="s">
        <v>125</v>
      </c>
      <c r="X567" s="336" t="s">
        <v>745</v>
      </c>
      <c r="Y567" s="208"/>
      <c r="Z567" s="209"/>
    </row>
    <row r="568" spans="1:26" s="43" customFormat="1" ht="16" x14ac:dyDescent="0.2">
      <c r="A568" s="141">
        <f t="shared" si="33"/>
        <v>567</v>
      </c>
      <c r="B568" s="47">
        <f>'USBP MASTER'!B538</f>
        <v>43928</v>
      </c>
      <c r="C568" s="13" t="str">
        <f t="shared" si="34"/>
        <v>USBP</v>
      </c>
      <c r="D568" s="43" t="s">
        <v>28</v>
      </c>
      <c r="E568" s="45" t="s">
        <v>104</v>
      </c>
      <c r="F568" s="45"/>
      <c r="G568" s="44" t="s">
        <v>86</v>
      </c>
      <c r="H568" s="163" t="str">
        <f t="shared" si="35"/>
        <v>Santa Teresa, NM</v>
      </c>
      <c r="I568" s="248">
        <v>1</v>
      </c>
      <c r="J568" s="43" t="s">
        <v>74</v>
      </c>
      <c r="K568" s="43" t="s">
        <v>74</v>
      </c>
      <c r="L568" s="43" t="s">
        <v>73</v>
      </c>
      <c r="M568" s="43" t="s">
        <v>74</v>
      </c>
      <c r="O568" s="11" t="s">
        <v>74</v>
      </c>
      <c r="P568" s="43" t="s">
        <v>73</v>
      </c>
      <c r="Q568" s="44" t="s">
        <v>75</v>
      </c>
      <c r="R568" s="30"/>
      <c r="S568" s="11" t="s">
        <v>76</v>
      </c>
      <c r="T568" s="30"/>
      <c r="U568" s="30"/>
      <c r="V568" s="30" t="s">
        <v>944</v>
      </c>
      <c r="W568" s="43" t="s">
        <v>77</v>
      </c>
      <c r="X568" s="334" t="s">
        <v>746</v>
      </c>
      <c r="Y568" s="50"/>
      <c r="Z568" s="200"/>
    </row>
    <row r="569" spans="1:26" s="43" customFormat="1" ht="16" x14ac:dyDescent="0.2">
      <c r="A569" s="141">
        <f t="shared" si="33"/>
        <v>568</v>
      </c>
      <c r="B569" s="47">
        <f>B568</f>
        <v>43928</v>
      </c>
      <c r="C569" s="13" t="str">
        <f t="shared" si="34"/>
        <v>USBP</v>
      </c>
      <c r="D569" s="43" t="s">
        <v>28</v>
      </c>
      <c r="E569" s="45" t="s">
        <v>104</v>
      </c>
      <c r="F569" s="45"/>
      <c r="G569" s="44" t="s">
        <v>86</v>
      </c>
      <c r="H569" s="163" t="str">
        <f t="shared" si="35"/>
        <v>Santa Teresa, NM</v>
      </c>
      <c r="I569" s="248">
        <v>1</v>
      </c>
      <c r="J569" s="43" t="s">
        <v>74</v>
      </c>
      <c r="K569" s="43" t="s">
        <v>74</v>
      </c>
      <c r="L569" s="43" t="s">
        <v>73</v>
      </c>
      <c r="M569" s="43" t="s">
        <v>74</v>
      </c>
      <c r="O569" s="11" t="s">
        <v>74</v>
      </c>
      <c r="P569" s="43" t="s">
        <v>73</v>
      </c>
      <c r="Q569" s="44" t="s">
        <v>75</v>
      </c>
      <c r="R569" s="30"/>
      <c r="S569" s="11" t="s">
        <v>76</v>
      </c>
      <c r="T569" s="30"/>
      <c r="U569" s="30"/>
      <c r="V569" s="30" t="s">
        <v>944</v>
      </c>
      <c r="W569" s="43" t="s">
        <v>77</v>
      </c>
      <c r="X569" s="334" t="s">
        <v>746</v>
      </c>
      <c r="Y569" s="50"/>
      <c r="Z569" s="200"/>
    </row>
    <row r="570" spans="1:26" s="43" customFormat="1" ht="16" x14ac:dyDescent="0.2">
      <c r="A570" s="141">
        <f t="shared" si="33"/>
        <v>569</v>
      </c>
      <c r="B570" s="47">
        <f>B569</f>
        <v>43928</v>
      </c>
      <c r="C570" s="13" t="str">
        <f t="shared" si="34"/>
        <v>USBP</v>
      </c>
      <c r="D570" s="43" t="s">
        <v>28</v>
      </c>
      <c r="E570" s="45" t="s">
        <v>104</v>
      </c>
      <c r="F570" s="45"/>
      <c r="G570" s="44" t="s">
        <v>86</v>
      </c>
      <c r="H570" s="163" t="str">
        <f t="shared" si="35"/>
        <v>Santa Teresa, NM</v>
      </c>
      <c r="I570" s="248">
        <v>1</v>
      </c>
      <c r="J570" s="43" t="s">
        <v>74</v>
      </c>
      <c r="K570" s="43" t="s">
        <v>74</v>
      </c>
      <c r="L570" s="43" t="s">
        <v>73</v>
      </c>
      <c r="M570" s="43" t="s">
        <v>74</v>
      </c>
      <c r="O570" s="11" t="s">
        <v>74</v>
      </c>
      <c r="P570" s="43" t="s">
        <v>73</v>
      </c>
      <c r="Q570" s="44" t="s">
        <v>75</v>
      </c>
      <c r="R570" s="30"/>
      <c r="S570" s="11" t="s">
        <v>76</v>
      </c>
      <c r="T570" s="30"/>
      <c r="U570" s="30"/>
      <c r="V570" s="30" t="s">
        <v>944</v>
      </c>
      <c r="W570" s="43" t="s">
        <v>77</v>
      </c>
      <c r="X570" s="334" t="s">
        <v>746</v>
      </c>
      <c r="Y570" s="50"/>
      <c r="Z570" s="200"/>
    </row>
    <row r="571" spans="1:26" s="43" customFormat="1" ht="16" x14ac:dyDescent="0.2">
      <c r="A571" s="141">
        <f t="shared" si="33"/>
        <v>570</v>
      </c>
      <c r="B571" s="47">
        <f>B570</f>
        <v>43928</v>
      </c>
      <c r="C571" s="13" t="str">
        <f t="shared" si="34"/>
        <v>USBP</v>
      </c>
      <c r="D571" s="43" t="s">
        <v>28</v>
      </c>
      <c r="E571" s="45" t="s">
        <v>104</v>
      </c>
      <c r="F571" s="45"/>
      <c r="G571" s="44" t="s">
        <v>86</v>
      </c>
      <c r="H571" s="163" t="str">
        <f t="shared" si="35"/>
        <v>Santa Teresa, NM</v>
      </c>
      <c r="I571" s="248">
        <v>1</v>
      </c>
      <c r="J571" s="43" t="s">
        <v>74</v>
      </c>
      <c r="K571" s="43" t="s">
        <v>74</v>
      </c>
      <c r="L571" s="43" t="s">
        <v>73</v>
      </c>
      <c r="M571" s="43" t="s">
        <v>74</v>
      </c>
      <c r="O571" s="11" t="s">
        <v>74</v>
      </c>
      <c r="P571" s="43" t="s">
        <v>73</v>
      </c>
      <c r="Q571" s="44" t="s">
        <v>75</v>
      </c>
      <c r="R571" s="30"/>
      <c r="S571" s="11" t="s">
        <v>76</v>
      </c>
      <c r="T571" s="30"/>
      <c r="U571" s="30"/>
      <c r="V571" s="30" t="s">
        <v>944</v>
      </c>
      <c r="W571" s="43" t="s">
        <v>77</v>
      </c>
      <c r="X571" s="334" t="s">
        <v>746</v>
      </c>
      <c r="Y571" s="50"/>
      <c r="Z571" s="200"/>
    </row>
    <row r="572" spans="1:26" s="43" customFormat="1" ht="16" x14ac:dyDescent="0.2">
      <c r="A572" s="141">
        <f t="shared" si="33"/>
        <v>571</v>
      </c>
      <c r="B572" s="47">
        <f>'USBP MASTER'!B539</f>
        <v>43928</v>
      </c>
      <c r="C572" s="13" t="str">
        <f t="shared" si="34"/>
        <v>USBP</v>
      </c>
      <c r="D572" s="43" t="s">
        <v>28</v>
      </c>
      <c r="E572" s="45" t="s">
        <v>104</v>
      </c>
      <c r="F572" s="45"/>
      <c r="G572" s="44" t="s">
        <v>86</v>
      </c>
      <c r="H572" s="163" t="str">
        <f t="shared" si="35"/>
        <v>Santa Teresa, NM</v>
      </c>
      <c r="I572" s="248">
        <v>1</v>
      </c>
      <c r="J572" s="43" t="s">
        <v>74</v>
      </c>
      <c r="K572" s="43" t="s">
        <v>74</v>
      </c>
      <c r="L572" s="43" t="s">
        <v>73</v>
      </c>
      <c r="M572" s="43" t="s">
        <v>74</v>
      </c>
      <c r="O572" s="11" t="s">
        <v>74</v>
      </c>
      <c r="P572" s="43" t="s">
        <v>73</v>
      </c>
      <c r="Q572" s="44" t="s">
        <v>75</v>
      </c>
      <c r="R572" s="30"/>
      <c r="S572" s="11" t="s">
        <v>76</v>
      </c>
      <c r="T572" s="30"/>
      <c r="U572" s="30"/>
      <c r="V572" s="30" t="s">
        <v>944</v>
      </c>
      <c r="W572" s="43" t="s">
        <v>77</v>
      </c>
      <c r="X572" s="334" t="s">
        <v>746</v>
      </c>
      <c r="Y572" s="50"/>
      <c r="Z572" s="200"/>
    </row>
    <row r="573" spans="1:26" s="43" customFormat="1" ht="16" x14ac:dyDescent="0.2">
      <c r="A573" s="141">
        <f t="shared" si="33"/>
        <v>572</v>
      </c>
      <c r="B573" s="47">
        <v>43930</v>
      </c>
      <c r="C573" s="13" t="str">
        <f t="shared" si="34"/>
        <v>USBP</v>
      </c>
      <c r="D573" s="43" t="s">
        <v>28</v>
      </c>
      <c r="E573" s="45" t="s">
        <v>104</v>
      </c>
      <c r="F573" s="45"/>
      <c r="G573" s="44" t="s">
        <v>86</v>
      </c>
      <c r="H573" s="163" t="str">
        <f t="shared" si="35"/>
        <v>Santa Teresa, NM</v>
      </c>
      <c r="I573" s="248">
        <v>1</v>
      </c>
      <c r="J573" s="43" t="s">
        <v>73</v>
      </c>
      <c r="K573" s="43" t="s">
        <v>74</v>
      </c>
      <c r="L573" s="43" t="s">
        <v>73</v>
      </c>
      <c r="M573" s="43" t="s">
        <v>74</v>
      </c>
      <c r="O573" s="11" t="s">
        <v>74</v>
      </c>
      <c r="P573" s="43" t="s">
        <v>73</v>
      </c>
      <c r="Q573" s="44" t="s">
        <v>75</v>
      </c>
      <c r="R573" s="30"/>
      <c r="S573" s="11" t="s">
        <v>76</v>
      </c>
      <c r="T573" s="30"/>
      <c r="U573" s="30"/>
      <c r="V573" s="30" t="s">
        <v>944</v>
      </c>
      <c r="W573" s="43" t="s">
        <v>77</v>
      </c>
      <c r="X573" s="334" t="s">
        <v>746</v>
      </c>
      <c r="Y573" s="50"/>
      <c r="Z573" s="200"/>
    </row>
    <row r="574" spans="1:26" s="43" customFormat="1" ht="16" x14ac:dyDescent="0.2">
      <c r="A574" s="141">
        <f t="shared" si="33"/>
        <v>573</v>
      </c>
      <c r="B574" s="47">
        <f>B573</f>
        <v>43930</v>
      </c>
      <c r="C574" s="13" t="str">
        <f t="shared" si="34"/>
        <v>USBP</v>
      </c>
      <c r="D574" s="43" t="s">
        <v>28</v>
      </c>
      <c r="E574" s="45" t="s">
        <v>104</v>
      </c>
      <c r="F574" s="45"/>
      <c r="G574" s="44" t="s">
        <v>86</v>
      </c>
      <c r="H574" s="163" t="str">
        <f t="shared" si="35"/>
        <v>Santa Teresa, NM</v>
      </c>
      <c r="I574" s="248">
        <v>1</v>
      </c>
      <c r="J574" s="43" t="s">
        <v>73</v>
      </c>
      <c r="K574" s="43" t="s">
        <v>74</v>
      </c>
      <c r="L574" s="43" t="s">
        <v>73</v>
      </c>
      <c r="M574" s="43" t="s">
        <v>74</v>
      </c>
      <c r="O574" s="11" t="s">
        <v>74</v>
      </c>
      <c r="P574" s="43" t="s">
        <v>73</v>
      </c>
      <c r="Q574" s="44" t="s">
        <v>75</v>
      </c>
      <c r="R574" s="30"/>
      <c r="S574" s="11" t="s">
        <v>76</v>
      </c>
      <c r="T574" s="30"/>
      <c r="U574" s="30"/>
      <c r="V574" s="30" t="s">
        <v>944</v>
      </c>
      <c r="W574" s="43" t="s">
        <v>77</v>
      </c>
      <c r="X574" s="334" t="s">
        <v>746</v>
      </c>
      <c r="Y574" s="50"/>
      <c r="Z574" s="200"/>
    </row>
    <row r="575" spans="1:26" s="43" customFormat="1" ht="16" x14ac:dyDescent="0.2">
      <c r="A575" s="141">
        <f t="shared" si="33"/>
        <v>574</v>
      </c>
      <c r="B575" s="47">
        <f>B574</f>
        <v>43930</v>
      </c>
      <c r="C575" s="13" t="str">
        <f t="shared" si="34"/>
        <v>USBP</v>
      </c>
      <c r="D575" s="43" t="s">
        <v>28</v>
      </c>
      <c r="E575" s="45" t="s">
        <v>104</v>
      </c>
      <c r="F575" s="45"/>
      <c r="G575" s="44" t="s">
        <v>86</v>
      </c>
      <c r="H575" s="163" t="str">
        <f t="shared" si="35"/>
        <v>Santa Teresa, NM</v>
      </c>
      <c r="I575" s="248">
        <v>1</v>
      </c>
      <c r="J575" s="43" t="s">
        <v>73</v>
      </c>
      <c r="K575" s="43" t="s">
        <v>74</v>
      </c>
      <c r="L575" s="43" t="s">
        <v>73</v>
      </c>
      <c r="M575" s="43" t="s">
        <v>74</v>
      </c>
      <c r="O575" s="11" t="s">
        <v>74</v>
      </c>
      <c r="P575" s="43" t="s">
        <v>73</v>
      </c>
      <c r="Q575" s="44" t="s">
        <v>75</v>
      </c>
      <c r="R575" s="30"/>
      <c r="S575" s="11" t="s">
        <v>76</v>
      </c>
      <c r="T575" s="30"/>
      <c r="U575" s="30"/>
      <c r="V575" s="30" t="s">
        <v>944</v>
      </c>
      <c r="W575" s="43" t="s">
        <v>77</v>
      </c>
      <c r="X575" s="334" t="s">
        <v>746</v>
      </c>
      <c r="Y575" s="50"/>
      <c r="Z575" s="200"/>
    </row>
    <row r="576" spans="1:26" s="43" customFormat="1" ht="16" x14ac:dyDescent="0.2">
      <c r="A576" s="141">
        <f t="shared" si="33"/>
        <v>575</v>
      </c>
      <c r="B576" s="47">
        <f>'USBP MASTER'!B619</f>
        <v>43930</v>
      </c>
      <c r="C576" s="13" t="str">
        <f t="shared" si="34"/>
        <v>USBP</v>
      </c>
      <c r="D576" s="43" t="s">
        <v>28</v>
      </c>
      <c r="E576" s="45" t="s">
        <v>104</v>
      </c>
      <c r="F576" s="45"/>
      <c r="G576" s="44" t="s">
        <v>86</v>
      </c>
      <c r="H576" s="163" t="str">
        <f t="shared" si="35"/>
        <v>Santa Teresa, NM</v>
      </c>
      <c r="I576" s="248">
        <v>1</v>
      </c>
      <c r="J576" s="43" t="s">
        <v>73</v>
      </c>
      <c r="K576" s="43" t="s">
        <v>74</v>
      </c>
      <c r="L576" s="43" t="s">
        <v>73</v>
      </c>
      <c r="M576" s="43" t="s">
        <v>74</v>
      </c>
      <c r="O576" s="11" t="s">
        <v>74</v>
      </c>
      <c r="P576" s="43" t="s">
        <v>73</v>
      </c>
      <c r="Q576" s="44" t="s">
        <v>75</v>
      </c>
      <c r="R576" s="30"/>
      <c r="S576" s="11" t="s">
        <v>76</v>
      </c>
      <c r="T576" s="30"/>
      <c r="U576" s="30"/>
      <c r="V576" s="30" t="s">
        <v>944</v>
      </c>
      <c r="W576" s="43" t="s">
        <v>77</v>
      </c>
      <c r="X576" s="334" t="s">
        <v>747</v>
      </c>
      <c r="Y576" s="50"/>
      <c r="Z576" s="200"/>
    </row>
    <row r="577" spans="1:26" s="43" customFormat="1" ht="16" x14ac:dyDescent="0.2">
      <c r="A577" s="141">
        <f t="shared" si="33"/>
        <v>576</v>
      </c>
      <c r="B577" s="47">
        <f>B576</f>
        <v>43930</v>
      </c>
      <c r="C577" s="13" t="str">
        <f t="shared" si="34"/>
        <v>USBP</v>
      </c>
      <c r="D577" s="43" t="s">
        <v>28</v>
      </c>
      <c r="E577" s="45" t="s">
        <v>104</v>
      </c>
      <c r="F577" s="45"/>
      <c r="G577" s="44" t="s">
        <v>86</v>
      </c>
      <c r="H577" s="163" t="str">
        <f t="shared" si="35"/>
        <v>Santa Teresa, NM</v>
      </c>
      <c r="I577" s="248">
        <v>1</v>
      </c>
      <c r="J577" s="43" t="s">
        <v>73</v>
      </c>
      <c r="K577" s="43" t="s">
        <v>74</v>
      </c>
      <c r="L577" s="43" t="s">
        <v>73</v>
      </c>
      <c r="M577" s="43" t="s">
        <v>74</v>
      </c>
      <c r="O577" s="11" t="s">
        <v>74</v>
      </c>
      <c r="P577" s="43" t="s">
        <v>73</v>
      </c>
      <c r="Q577" s="44" t="s">
        <v>75</v>
      </c>
      <c r="R577" s="30"/>
      <c r="S577" s="11" t="s">
        <v>76</v>
      </c>
      <c r="T577" s="30"/>
      <c r="U577" s="30"/>
      <c r="V577" s="30" t="s">
        <v>944</v>
      </c>
      <c r="W577" s="43" t="s">
        <v>77</v>
      </c>
      <c r="X577" s="334" t="s">
        <v>747</v>
      </c>
      <c r="Y577" s="50"/>
      <c r="Z577" s="200"/>
    </row>
    <row r="578" spans="1:26" s="43" customFormat="1" ht="16" x14ac:dyDescent="0.2">
      <c r="A578" s="141">
        <f t="shared" si="33"/>
        <v>577</v>
      </c>
      <c r="B578" s="47">
        <f>B577</f>
        <v>43930</v>
      </c>
      <c r="C578" s="13" t="str">
        <f t="shared" si="34"/>
        <v>USBP</v>
      </c>
      <c r="D578" s="43" t="s">
        <v>28</v>
      </c>
      <c r="E578" s="45" t="s">
        <v>104</v>
      </c>
      <c r="F578" s="45"/>
      <c r="G578" s="44" t="s">
        <v>86</v>
      </c>
      <c r="H578" s="163" t="str">
        <f t="shared" si="35"/>
        <v>Santa Teresa, NM</v>
      </c>
      <c r="I578" s="248">
        <v>1</v>
      </c>
      <c r="J578" s="43" t="s">
        <v>73</v>
      </c>
      <c r="K578" s="43" t="s">
        <v>74</v>
      </c>
      <c r="L578" s="43" t="s">
        <v>73</v>
      </c>
      <c r="M578" s="43" t="s">
        <v>74</v>
      </c>
      <c r="O578" s="11" t="s">
        <v>74</v>
      </c>
      <c r="P578" s="43" t="s">
        <v>73</v>
      </c>
      <c r="Q578" s="44" t="s">
        <v>75</v>
      </c>
      <c r="R578" s="30"/>
      <c r="S578" s="11" t="s">
        <v>76</v>
      </c>
      <c r="T578" s="30"/>
      <c r="U578" s="30"/>
      <c r="V578" s="30" t="s">
        <v>944</v>
      </c>
      <c r="W578" s="43" t="s">
        <v>77</v>
      </c>
      <c r="X578" s="334" t="s">
        <v>747</v>
      </c>
      <c r="Y578" s="50"/>
      <c r="Z578" s="200"/>
    </row>
    <row r="579" spans="1:26" s="43" customFormat="1" ht="16" x14ac:dyDescent="0.2">
      <c r="A579" s="141">
        <f t="shared" ref="A579:A642" si="36">A578+1</f>
        <v>578</v>
      </c>
      <c r="B579" s="47">
        <v>43930</v>
      </c>
      <c r="C579" s="13" t="str">
        <f t="shared" si="34"/>
        <v>USBP</v>
      </c>
      <c r="D579" s="43" t="s">
        <v>28</v>
      </c>
      <c r="E579" s="45" t="s">
        <v>102</v>
      </c>
      <c r="F579" s="45"/>
      <c r="G579" s="44" t="s">
        <v>86</v>
      </c>
      <c r="H579" s="163" t="str">
        <f t="shared" si="35"/>
        <v>El Paso, TX</v>
      </c>
      <c r="I579" s="248">
        <v>1</v>
      </c>
      <c r="J579" s="43" t="s">
        <v>73</v>
      </c>
      <c r="K579" s="43" t="s">
        <v>74</v>
      </c>
      <c r="L579" s="43" t="s">
        <v>73</v>
      </c>
      <c r="M579" s="43" t="s">
        <v>74</v>
      </c>
      <c r="O579" s="11" t="s">
        <v>73</v>
      </c>
      <c r="P579" s="43" t="s">
        <v>73</v>
      </c>
      <c r="Q579" s="44" t="s">
        <v>75</v>
      </c>
      <c r="R579" s="30"/>
      <c r="S579" s="11" t="s">
        <v>76</v>
      </c>
      <c r="T579" s="30"/>
      <c r="U579" s="30"/>
      <c r="V579" s="30" t="s">
        <v>944</v>
      </c>
      <c r="W579" s="43" t="s">
        <v>77</v>
      </c>
      <c r="X579" s="334" t="s">
        <v>748</v>
      </c>
      <c r="Y579" s="50"/>
      <c r="Z579" s="200"/>
    </row>
    <row r="580" spans="1:26" s="43" customFormat="1" ht="16" x14ac:dyDescent="0.2">
      <c r="A580" s="141">
        <f t="shared" si="36"/>
        <v>579</v>
      </c>
      <c r="B580" s="47">
        <v>43930</v>
      </c>
      <c r="C580" s="13" t="str">
        <f t="shared" ref="C580:C643" si="37">"USBP"</f>
        <v>USBP</v>
      </c>
      <c r="D580" s="43" t="s">
        <v>28</v>
      </c>
      <c r="E580" s="45" t="s">
        <v>104</v>
      </c>
      <c r="F580" s="45"/>
      <c r="G580" s="44" t="s">
        <v>86</v>
      </c>
      <c r="H580" s="163" t="str">
        <f t="shared" si="35"/>
        <v>Santa Teresa, NM</v>
      </c>
      <c r="I580" s="248">
        <v>1</v>
      </c>
      <c r="J580" s="43" t="s">
        <v>73</v>
      </c>
      <c r="K580" s="43" t="s">
        <v>74</v>
      </c>
      <c r="L580" s="43" t="s">
        <v>73</v>
      </c>
      <c r="M580" s="43" t="s">
        <v>74</v>
      </c>
      <c r="O580" s="11" t="s">
        <v>74</v>
      </c>
      <c r="P580" s="43" t="s">
        <v>73</v>
      </c>
      <c r="Q580" s="44" t="s">
        <v>75</v>
      </c>
      <c r="R580" s="30"/>
      <c r="S580" s="11" t="s">
        <v>76</v>
      </c>
      <c r="T580" s="30"/>
      <c r="U580" s="30"/>
      <c r="V580" s="30" t="s">
        <v>944</v>
      </c>
      <c r="W580" s="43" t="s">
        <v>77</v>
      </c>
      <c r="X580" s="334" t="s">
        <v>749</v>
      </c>
      <c r="Y580" s="50"/>
      <c r="Z580" s="200"/>
    </row>
    <row r="581" spans="1:26" s="11" customFormat="1" ht="97" x14ac:dyDescent="0.25">
      <c r="A581" s="141">
        <f t="shared" si="36"/>
        <v>580</v>
      </c>
      <c r="B581" s="13">
        <v>43931</v>
      </c>
      <c r="C581" s="13" t="str">
        <f t="shared" si="37"/>
        <v>USBP</v>
      </c>
      <c r="D581" s="11" t="s">
        <v>20</v>
      </c>
      <c r="E581" s="11" t="s">
        <v>20</v>
      </c>
      <c r="F581" s="11" t="s">
        <v>507</v>
      </c>
      <c r="G581" s="2" t="s">
        <v>72</v>
      </c>
      <c r="H581" s="163" t="str">
        <f t="shared" si="35"/>
        <v>Edinburg, TX</v>
      </c>
      <c r="I581" s="129">
        <v>1</v>
      </c>
      <c r="J581" s="11" t="s">
        <v>73</v>
      </c>
      <c r="K581" s="11" t="s">
        <v>74</v>
      </c>
      <c r="L581" s="11" t="s">
        <v>73</v>
      </c>
      <c r="M581" s="11" t="s">
        <v>74</v>
      </c>
      <c r="O581" s="11" t="s">
        <v>73</v>
      </c>
      <c r="P581" s="11" t="s">
        <v>73</v>
      </c>
      <c r="Q581" s="2" t="s">
        <v>75</v>
      </c>
      <c r="R581" s="30"/>
      <c r="S581" s="11" t="s">
        <v>76</v>
      </c>
      <c r="T581" s="30"/>
      <c r="U581" s="30"/>
      <c r="V581" s="30" t="s">
        <v>944</v>
      </c>
      <c r="W581" s="11" t="s">
        <v>125</v>
      </c>
      <c r="X581" s="336" t="s">
        <v>750</v>
      </c>
      <c r="Y581" s="208"/>
      <c r="Z581" s="209"/>
    </row>
    <row r="582" spans="1:26" s="141" customFormat="1" ht="32" x14ac:dyDescent="0.2">
      <c r="A582" s="141">
        <f t="shared" si="36"/>
        <v>581</v>
      </c>
      <c r="B582" s="47">
        <v>43932</v>
      </c>
      <c r="C582" s="13" t="str">
        <f t="shared" si="37"/>
        <v>USBP</v>
      </c>
      <c r="D582" s="141" t="s">
        <v>25</v>
      </c>
      <c r="E582" s="141" t="s">
        <v>410</v>
      </c>
      <c r="G582" s="141" t="s">
        <v>86</v>
      </c>
      <c r="H582" s="163" t="str">
        <f t="shared" si="35"/>
        <v>Sierra Blanca, TX</v>
      </c>
      <c r="I582" s="259">
        <v>1</v>
      </c>
      <c r="J582" s="141" t="s">
        <v>74</v>
      </c>
      <c r="K582" s="141" t="s">
        <v>74</v>
      </c>
      <c r="L582" s="142" t="s">
        <v>73</v>
      </c>
      <c r="M582" s="142" t="s">
        <v>74</v>
      </c>
      <c r="N582" s="142"/>
      <c r="O582" s="11" t="s">
        <v>73</v>
      </c>
      <c r="P582" s="142" t="s">
        <v>73</v>
      </c>
      <c r="Q582" s="235" t="s">
        <v>75</v>
      </c>
      <c r="R582" s="30"/>
      <c r="S582" s="11" t="s">
        <v>76</v>
      </c>
      <c r="T582" s="30"/>
      <c r="U582" s="30"/>
      <c r="V582" s="30" t="s">
        <v>944</v>
      </c>
      <c r="W582" s="141" t="s">
        <v>77</v>
      </c>
      <c r="X582" s="336" t="s">
        <v>751</v>
      </c>
      <c r="Z582" s="142"/>
    </row>
    <row r="583" spans="1:26" s="43" customFormat="1" ht="32" x14ac:dyDescent="0.2">
      <c r="A583" s="141">
        <f t="shared" si="36"/>
        <v>582</v>
      </c>
      <c r="B583" s="47">
        <f>'USBP MASTER'!B509</f>
        <v>43917</v>
      </c>
      <c r="C583" s="13" t="str">
        <f t="shared" si="37"/>
        <v>USBP</v>
      </c>
      <c r="D583" s="43" t="s">
        <v>35</v>
      </c>
      <c r="E583" s="43" t="s">
        <v>179</v>
      </c>
      <c r="G583" s="44" t="s">
        <v>89</v>
      </c>
      <c r="H583" s="163" t="str">
        <f t="shared" si="35"/>
        <v>Tucson, AZ</v>
      </c>
      <c r="I583" s="248">
        <v>1</v>
      </c>
      <c r="J583" s="43" t="s">
        <v>73</v>
      </c>
      <c r="K583" s="43" t="s">
        <v>74</v>
      </c>
      <c r="L583" s="43" t="s">
        <v>73</v>
      </c>
      <c r="M583" s="43" t="s">
        <v>74</v>
      </c>
      <c r="N583" s="11" t="s">
        <v>752</v>
      </c>
      <c r="O583" s="11" t="s">
        <v>73</v>
      </c>
      <c r="P583" s="43" t="s">
        <v>73</v>
      </c>
      <c r="Q583" s="44" t="s">
        <v>75</v>
      </c>
      <c r="R583" s="30"/>
      <c r="S583" s="11" t="s">
        <v>76</v>
      </c>
      <c r="T583" s="30"/>
      <c r="U583" s="30"/>
      <c r="V583" s="30" t="s">
        <v>944</v>
      </c>
      <c r="W583" s="53" t="s">
        <v>77</v>
      </c>
      <c r="X583" s="336" t="s">
        <v>753</v>
      </c>
      <c r="Y583" s="212"/>
      <c r="Z583" s="53"/>
    </row>
    <row r="584" spans="1:26" s="43" customFormat="1" ht="32" x14ac:dyDescent="0.2">
      <c r="A584" s="141">
        <f t="shared" si="36"/>
        <v>583</v>
      </c>
      <c r="B584" s="47">
        <f>'USBP MASTER'!B726</f>
        <v>43920</v>
      </c>
      <c r="C584" s="13" t="str">
        <f t="shared" si="37"/>
        <v>USBP</v>
      </c>
      <c r="D584" s="43" t="s">
        <v>35</v>
      </c>
      <c r="E584" s="43" t="s">
        <v>179</v>
      </c>
      <c r="G584" s="44" t="s">
        <v>89</v>
      </c>
      <c r="H584" s="163" t="str">
        <f t="shared" si="35"/>
        <v>Tucson, AZ</v>
      </c>
      <c r="I584" s="248">
        <v>1</v>
      </c>
      <c r="J584" s="43" t="s">
        <v>74</v>
      </c>
      <c r="K584" s="43" t="s">
        <v>74</v>
      </c>
      <c r="L584" s="43" t="s">
        <v>73</v>
      </c>
      <c r="M584" s="43" t="s">
        <v>74</v>
      </c>
      <c r="N584" s="11" t="s">
        <v>754</v>
      </c>
      <c r="O584" s="11" t="s">
        <v>73</v>
      </c>
      <c r="P584" s="43" t="s">
        <v>73</v>
      </c>
      <c r="Q584" s="44" t="s">
        <v>75</v>
      </c>
      <c r="R584" s="30"/>
      <c r="S584" s="11" t="s">
        <v>76</v>
      </c>
      <c r="T584" s="30"/>
      <c r="U584" s="30"/>
      <c r="V584" s="30" t="s">
        <v>944</v>
      </c>
      <c r="W584" s="53" t="s">
        <v>77</v>
      </c>
      <c r="X584" s="336" t="s">
        <v>755</v>
      </c>
      <c r="Y584" s="212"/>
      <c r="Z584" s="53"/>
    </row>
    <row r="585" spans="1:26" s="43" customFormat="1" ht="16" x14ac:dyDescent="0.2">
      <c r="A585" s="141">
        <f t="shared" si="36"/>
        <v>584</v>
      </c>
      <c r="B585" s="47">
        <v>43922</v>
      </c>
      <c r="C585" s="13" t="str">
        <f t="shared" si="37"/>
        <v>USBP</v>
      </c>
      <c r="D585" s="43" t="s">
        <v>35</v>
      </c>
      <c r="E585" s="43" t="s">
        <v>179</v>
      </c>
      <c r="G585" s="44" t="s">
        <v>89</v>
      </c>
      <c r="H585" s="163" t="str">
        <f t="shared" si="35"/>
        <v>Tucson, AZ</v>
      </c>
      <c r="I585" s="248">
        <v>1</v>
      </c>
      <c r="J585" s="43" t="s">
        <v>73</v>
      </c>
      <c r="K585" s="43" t="s">
        <v>74</v>
      </c>
      <c r="L585" s="43" t="s">
        <v>73</v>
      </c>
      <c r="M585" s="43" t="s">
        <v>74</v>
      </c>
      <c r="N585" s="11"/>
      <c r="O585" s="11" t="s">
        <v>74</v>
      </c>
      <c r="P585" s="43" t="s">
        <v>74</v>
      </c>
      <c r="Q585" s="44"/>
      <c r="R585" s="30"/>
      <c r="S585" s="11" t="s">
        <v>76</v>
      </c>
      <c r="T585" s="30"/>
      <c r="U585" s="30"/>
      <c r="V585" s="30" t="s">
        <v>944</v>
      </c>
      <c r="W585" s="53" t="s">
        <v>77</v>
      </c>
      <c r="X585" s="336" t="s">
        <v>756</v>
      </c>
      <c r="Y585" s="212"/>
      <c r="Z585" s="53"/>
    </row>
    <row r="586" spans="1:26" s="43" customFormat="1" ht="32" x14ac:dyDescent="0.2">
      <c r="A586" s="141">
        <f t="shared" si="36"/>
        <v>585</v>
      </c>
      <c r="B586" s="47">
        <v>43931</v>
      </c>
      <c r="C586" s="13" t="str">
        <f t="shared" si="37"/>
        <v>USBP</v>
      </c>
      <c r="D586" s="43" t="s">
        <v>35</v>
      </c>
      <c r="E586" s="43" t="s">
        <v>179</v>
      </c>
      <c r="G586" s="44" t="s">
        <v>89</v>
      </c>
      <c r="H586" s="163" t="str">
        <f t="shared" si="35"/>
        <v>Tucson, AZ</v>
      </c>
      <c r="I586" s="248">
        <v>1</v>
      </c>
      <c r="J586" s="43" t="s">
        <v>74</v>
      </c>
      <c r="K586" s="43" t="s">
        <v>74</v>
      </c>
      <c r="L586" s="43" t="s">
        <v>73</v>
      </c>
      <c r="M586" s="43" t="s">
        <v>74</v>
      </c>
      <c r="O586" s="11" t="s">
        <v>74</v>
      </c>
      <c r="P586" s="43" t="s">
        <v>73</v>
      </c>
      <c r="Q586" s="44" t="s">
        <v>75</v>
      </c>
      <c r="R586" s="30"/>
      <c r="S586" s="11" t="s">
        <v>76</v>
      </c>
      <c r="T586" s="30"/>
      <c r="U586" s="30"/>
      <c r="V586" s="30" t="s">
        <v>944</v>
      </c>
      <c r="W586" s="53" t="s">
        <v>77</v>
      </c>
      <c r="X586" s="336" t="s">
        <v>757</v>
      </c>
      <c r="Y586" s="212"/>
      <c r="Z586" s="53"/>
    </row>
    <row r="587" spans="1:26" ht="16" x14ac:dyDescent="0.2">
      <c r="A587" s="141">
        <f t="shared" si="36"/>
        <v>586</v>
      </c>
      <c r="B587" s="30">
        <v>43933</v>
      </c>
      <c r="C587" s="13" t="str">
        <f t="shared" si="37"/>
        <v>USBP</v>
      </c>
      <c r="D587" s="43" t="s">
        <v>35</v>
      </c>
      <c r="E587" s="29" t="s">
        <v>179</v>
      </c>
      <c r="G587" s="44" t="s">
        <v>89</v>
      </c>
      <c r="H587" s="163" t="str">
        <f t="shared" si="35"/>
        <v>Tucson, AZ</v>
      </c>
      <c r="I587" s="250">
        <v>1</v>
      </c>
      <c r="J587" s="29" t="s">
        <v>73</v>
      </c>
      <c r="K587" s="29" t="s">
        <v>74</v>
      </c>
      <c r="L587" s="29" t="s">
        <v>73</v>
      </c>
      <c r="M587" s="29" t="s">
        <v>74</v>
      </c>
      <c r="O587" s="11" t="s">
        <v>74</v>
      </c>
      <c r="P587" s="29" t="s">
        <v>74</v>
      </c>
      <c r="S587" s="11" t="s">
        <v>76</v>
      </c>
      <c r="V587" s="30" t="s">
        <v>944</v>
      </c>
      <c r="W587" s="29" t="s">
        <v>77</v>
      </c>
      <c r="X587" s="336" t="s">
        <v>758</v>
      </c>
    </row>
    <row r="588" spans="1:26" s="43" customFormat="1" ht="32" x14ac:dyDescent="0.2">
      <c r="A588" s="141">
        <f t="shared" si="36"/>
        <v>587</v>
      </c>
      <c r="B588" s="47">
        <v>43933</v>
      </c>
      <c r="C588" s="13" t="str">
        <f t="shared" si="37"/>
        <v>USBP</v>
      </c>
      <c r="D588" s="43" t="s">
        <v>35</v>
      </c>
      <c r="E588" s="43" t="s">
        <v>177</v>
      </c>
      <c r="G588" s="44" t="s">
        <v>89</v>
      </c>
      <c r="H588" s="163" t="str">
        <f t="shared" si="35"/>
        <v>Why, AZ</v>
      </c>
      <c r="I588" s="248">
        <v>1</v>
      </c>
      <c r="J588" s="43" t="s">
        <v>74</v>
      </c>
      <c r="K588" s="43" t="s">
        <v>74</v>
      </c>
      <c r="L588" s="43" t="s">
        <v>73</v>
      </c>
      <c r="M588" s="43" t="s">
        <v>74</v>
      </c>
      <c r="O588" s="11" t="s">
        <v>73</v>
      </c>
      <c r="P588" s="43" t="s">
        <v>73</v>
      </c>
      <c r="Q588" s="44" t="s">
        <v>75</v>
      </c>
      <c r="R588" s="30"/>
      <c r="S588" s="11" t="s">
        <v>76</v>
      </c>
      <c r="T588" s="30"/>
      <c r="U588" s="30"/>
      <c r="V588" s="30" t="s">
        <v>944</v>
      </c>
      <c r="W588" s="53" t="s">
        <v>77</v>
      </c>
      <c r="X588" s="336" t="s">
        <v>759</v>
      </c>
      <c r="Y588" s="212"/>
      <c r="Z588" s="53"/>
    </row>
    <row r="589" spans="1:26" s="43" customFormat="1" ht="34" x14ac:dyDescent="0.2">
      <c r="A589" s="141">
        <f t="shared" si="36"/>
        <v>588</v>
      </c>
      <c r="B589" s="47">
        <v>43933</v>
      </c>
      <c r="C589" s="13" t="str">
        <f t="shared" si="37"/>
        <v>USBP</v>
      </c>
      <c r="D589" s="43" t="s">
        <v>35</v>
      </c>
      <c r="E589" s="43" t="s">
        <v>177</v>
      </c>
      <c r="G589" s="44" t="s">
        <v>89</v>
      </c>
      <c r="H589" s="163" t="str">
        <f t="shared" si="35"/>
        <v>Why, AZ</v>
      </c>
      <c r="I589" s="248">
        <v>1</v>
      </c>
      <c r="J589" s="43" t="s">
        <v>74</v>
      </c>
      <c r="K589" s="43" t="s">
        <v>74</v>
      </c>
      <c r="L589" s="43" t="s">
        <v>73</v>
      </c>
      <c r="M589" s="43" t="s">
        <v>74</v>
      </c>
      <c r="O589" s="11" t="s">
        <v>74</v>
      </c>
      <c r="P589" s="43" t="s">
        <v>74</v>
      </c>
      <c r="Q589" s="44"/>
      <c r="R589" s="30"/>
      <c r="S589" s="11" t="s">
        <v>76</v>
      </c>
      <c r="T589" s="30"/>
      <c r="U589" s="30"/>
      <c r="V589" s="30" t="s">
        <v>944</v>
      </c>
      <c r="W589" s="53" t="s">
        <v>77</v>
      </c>
      <c r="X589" s="339" t="s">
        <v>760</v>
      </c>
      <c r="Y589" s="212"/>
      <c r="Z589" s="53"/>
    </row>
    <row r="590" spans="1:26" s="11" customFormat="1" ht="32" x14ac:dyDescent="0.2">
      <c r="A590" s="141">
        <f t="shared" si="36"/>
        <v>589</v>
      </c>
      <c r="B590" s="13">
        <v>43928</v>
      </c>
      <c r="C590" s="13" t="str">
        <f t="shared" si="37"/>
        <v>USBP</v>
      </c>
      <c r="D590" s="11" t="s">
        <v>27</v>
      </c>
      <c r="E590" s="35" t="s">
        <v>27</v>
      </c>
      <c r="F590" s="35" t="s">
        <v>761</v>
      </c>
      <c r="G590" s="2" t="s">
        <v>86</v>
      </c>
      <c r="H590" s="163" t="str">
        <f t="shared" si="35"/>
        <v>Selfridge ANGB, MI</v>
      </c>
      <c r="I590" s="129">
        <v>1</v>
      </c>
      <c r="J590" s="11" t="s">
        <v>74</v>
      </c>
      <c r="K590" s="11" t="s">
        <v>73</v>
      </c>
      <c r="L590" s="11" t="s">
        <v>73</v>
      </c>
      <c r="M590" s="11" t="s">
        <v>74</v>
      </c>
      <c r="O590" s="11" t="s">
        <v>74</v>
      </c>
      <c r="P590" s="11" t="s">
        <v>73</v>
      </c>
      <c r="Q590" s="2" t="s">
        <v>75</v>
      </c>
      <c r="R590" s="30"/>
      <c r="S590" s="11" t="s">
        <v>76</v>
      </c>
      <c r="T590" s="30"/>
      <c r="U590" s="30"/>
      <c r="V590" s="30" t="s">
        <v>944</v>
      </c>
      <c r="W590" s="11" t="s">
        <v>77</v>
      </c>
      <c r="X590" s="334" t="s">
        <v>762</v>
      </c>
      <c r="Y590" s="40"/>
      <c r="Z590" s="40"/>
    </row>
    <row r="591" spans="1:26" s="11" customFormat="1" ht="16" x14ac:dyDescent="0.2">
      <c r="A591" s="141">
        <f t="shared" si="36"/>
        <v>590</v>
      </c>
      <c r="B591" s="13">
        <v>43929</v>
      </c>
      <c r="C591" s="13" t="str">
        <f t="shared" si="37"/>
        <v>USBP</v>
      </c>
      <c r="D591" s="11" t="s">
        <v>27</v>
      </c>
      <c r="E591" s="35" t="s">
        <v>27</v>
      </c>
      <c r="F591" s="35" t="s">
        <v>763</v>
      </c>
      <c r="G591" s="2" t="s">
        <v>86</v>
      </c>
      <c r="H591" s="163" t="str">
        <f t="shared" si="35"/>
        <v>Selfridge ANGB, MI</v>
      </c>
      <c r="I591" s="129">
        <v>1</v>
      </c>
      <c r="J591" s="11" t="s">
        <v>74</v>
      </c>
      <c r="K591" s="11" t="s">
        <v>73</v>
      </c>
      <c r="L591" s="11" t="s">
        <v>73</v>
      </c>
      <c r="M591" s="11" t="s">
        <v>74</v>
      </c>
      <c r="O591" s="11" t="s">
        <v>74</v>
      </c>
      <c r="P591" s="11" t="s">
        <v>73</v>
      </c>
      <c r="Q591" s="2" t="s">
        <v>75</v>
      </c>
      <c r="R591" s="30"/>
      <c r="S591" s="11" t="s">
        <v>76</v>
      </c>
      <c r="T591" s="30"/>
      <c r="U591" s="30"/>
      <c r="V591" s="30" t="s">
        <v>944</v>
      </c>
      <c r="W591" s="11" t="s">
        <v>77</v>
      </c>
      <c r="X591" s="334" t="s">
        <v>764</v>
      </c>
      <c r="Y591" s="40"/>
      <c r="Z591" s="40"/>
    </row>
    <row r="592" spans="1:26" s="11" customFormat="1" ht="65" x14ac:dyDescent="0.25">
      <c r="A592" s="141">
        <f t="shared" si="36"/>
        <v>591</v>
      </c>
      <c r="B592" s="13">
        <v>43929</v>
      </c>
      <c r="C592" s="13" t="str">
        <f t="shared" si="37"/>
        <v>USBP</v>
      </c>
      <c r="D592" s="11" t="s">
        <v>20</v>
      </c>
      <c r="E592" s="11" t="s">
        <v>20</v>
      </c>
      <c r="F592" s="11" t="s">
        <v>88</v>
      </c>
      <c r="G592" s="2" t="s">
        <v>72</v>
      </c>
      <c r="H592" s="163" t="str">
        <f t="shared" si="35"/>
        <v>Edinburg, TX</v>
      </c>
      <c r="I592" s="129">
        <v>1</v>
      </c>
      <c r="J592" s="11" t="s">
        <v>74</v>
      </c>
      <c r="K592" s="11" t="s">
        <v>74</v>
      </c>
      <c r="L592" s="11" t="s">
        <v>73</v>
      </c>
      <c r="M592" s="11" t="s">
        <v>74</v>
      </c>
      <c r="O592" s="11" t="s">
        <v>73</v>
      </c>
      <c r="P592" s="11" t="s">
        <v>73</v>
      </c>
      <c r="Q592" s="2" t="s">
        <v>75</v>
      </c>
      <c r="R592" s="30"/>
      <c r="S592" s="11" t="s">
        <v>76</v>
      </c>
      <c r="T592" s="30"/>
      <c r="U592" s="30"/>
      <c r="V592" s="30" t="s">
        <v>944</v>
      </c>
      <c r="W592" s="11" t="s">
        <v>77</v>
      </c>
      <c r="X592" s="336" t="s">
        <v>765</v>
      </c>
      <c r="Y592" s="208"/>
      <c r="Z592" s="209"/>
    </row>
    <row r="593" spans="1:26" s="11" customFormat="1" ht="32" x14ac:dyDescent="0.2">
      <c r="A593" s="141">
        <f t="shared" si="36"/>
        <v>592</v>
      </c>
      <c r="B593" s="13">
        <v>43922</v>
      </c>
      <c r="C593" s="13" t="str">
        <f t="shared" si="37"/>
        <v>USBP</v>
      </c>
      <c r="D593" s="11" t="s">
        <v>34</v>
      </c>
      <c r="E593" s="35" t="s">
        <v>206</v>
      </c>
      <c r="F593" s="35"/>
      <c r="G593" s="2" t="s">
        <v>89</v>
      </c>
      <c r="H593" s="163" t="str">
        <f t="shared" si="35"/>
        <v>El Centro, CA</v>
      </c>
      <c r="I593" s="129">
        <v>1</v>
      </c>
      <c r="J593" s="11" t="s">
        <v>74</v>
      </c>
      <c r="K593" s="11" t="s">
        <v>74</v>
      </c>
      <c r="L593" s="11" t="s">
        <v>73</v>
      </c>
      <c r="M593" s="11" t="s">
        <v>74</v>
      </c>
      <c r="O593" s="11" t="s">
        <v>74</v>
      </c>
      <c r="P593" s="11" t="s">
        <v>74</v>
      </c>
      <c r="Q593" s="231"/>
      <c r="R593" s="30"/>
      <c r="S593" s="11" t="s">
        <v>76</v>
      </c>
      <c r="T593" s="30"/>
      <c r="U593" s="30"/>
      <c r="V593" s="30" t="s">
        <v>944</v>
      </c>
      <c r="W593" s="11" t="s">
        <v>77</v>
      </c>
      <c r="X593" s="336" t="s">
        <v>766</v>
      </c>
      <c r="Y593" s="53"/>
      <c r="Z593" s="53"/>
    </row>
    <row r="594" spans="1:26" s="11" customFormat="1" ht="16" x14ac:dyDescent="0.2">
      <c r="A594" s="141">
        <f t="shared" si="36"/>
        <v>593</v>
      </c>
      <c r="B594" s="46">
        <v>43928</v>
      </c>
      <c r="C594" s="13" t="str">
        <f t="shared" si="37"/>
        <v>USBP</v>
      </c>
      <c r="D594" s="45" t="s">
        <v>29</v>
      </c>
      <c r="E594" s="35" t="s">
        <v>376</v>
      </c>
      <c r="F594" s="35"/>
      <c r="G594" s="44" t="s">
        <v>86</v>
      </c>
      <c r="H594" s="163" t="str">
        <f t="shared" si="35"/>
        <v>Babb, MT</v>
      </c>
      <c r="I594" s="249">
        <v>1</v>
      </c>
      <c r="J594" s="45" t="s">
        <v>74</v>
      </c>
      <c r="K594" s="45" t="s">
        <v>74</v>
      </c>
      <c r="L594" s="45" t="s">
        <v>74</v>
      </c>
      <c r="M594" s="45" t="s">
        <v>74</v>
      </c>
      <c r="N594" s="43"/>
      <c r="O594" s="11" t="s">
        <v>74</v>
      </c>
      <c r="P594" s="43" t="s">
        <v>73</v>
      </c>
      <c r="Q594" s="44" t="s">
        <v>75</v>
      </c>
      <c r="R594" s="30"/>
      <c r="S594" s="11" t="s">
        <v>76</v>
      </c>
      <c r="T594" s="30"/>
      <c r="U594" s="30"/>
      <c r="V594" s="30" t="s">
        <v>944</v>
      </c>
      <c r="W594" s="11" t="s">
        <v>77</v>
      </c>
      <c r="X594" s="334" t="s">
        <v>767</v>
      </c>
      <c r="Y594" s="47"/>
      <c r="Z594" s="48"/>
    </row>
    <row r="595" spans="1:26" s="11" customFormat="1" ht="16" x14ac:dyDescent="0.2">
      <c r="A595" s="141">
        <f t="shared" si="36"/>
        <v>594</v>
      </c>
      <c r="B595" s="46">
        <v>43928</v>
      </c>
      <c r="C595" s="13" t="str">
        <f t="shared" si="37"/>
        <v>USBP</v>
      </c>
      <c r="D595" s="45" t="s">
        <v>29</v>
      </c>
      <c r="E595" s="35" t="s">
        <v>376</v>
      </c>
      <c r="F595" s="35"/>
      <c r="G595" s="44" t="s">
        <v>86</v>
      </c>
      <c r="H595" s="163" t="str">
        <f t="shared" si="35"/>
        <v>Babb, MT</v>
      </c>
      <c r="I595" s="249">
        <v>1</v>
      </c>
      <c r="J595" s="45" t="s">
        <v>74</v>
      </c>
      <c r="K595" s="45" t="s">
        <v>74</v>
      </c>
      <c r="L595" s="45" t="s">
        <v>74</v>
      </c>
      <c r="M595" s="45" t="s">
        <v>74</v>
      </c>
      <c r="N595" s="43"/>
      <c r="O595" s="11" t="s">
        <v>74</v>
      </c>
      <c r="P595" s="43" t="s">
        <v>73</v>
      </c>
      <c r="Q595" s="44" t="s">
        <v>75</v>
      </c>
      <c r="R595" s="30"/>
      <c r="S595" s="11" t="s">
        <v>76</v>
      </c>
      <c r="T595" s="30"/>
      <c r="U595" s="30"/>
      <c r="V595" s="30" t="s">
        <v>944</v>
      </c>
      <c r="W595" s="11" t="s">
        <v>77</v>
      </c>
      <c r="X595" s="334" t="s">
        <v>768</v>
      </c>
      <c r="Y595" s="47"/>
      <c r="Z595" s="48"/>
    </row>
    <row r="596" spans="1:26" s="11" customFormat="1" ht="31" x14ac:dyDescent="0.2">
      <c r="A596" s="141">
        <f t="shared" si="36"/>
        <v>595</v>
      </c>
      <c r="B596" s="1">
        <v>43934</v>
      </c>
      <c r="C596" s="13" t="str">
        <f t="shared" si="37"/>
        <v>USBP</v>
      </c>
      <c r="D596" s="2" t="s">
        <v>15</v>
      </c>
      <c r="E596" s="35" t="s">
        <v>769</v>
      </c>
      <c r="F596" s="35"/>
      <c r="G596" s="2" t="s">
        <v>72</v>
      </c>
      <c r="H596" s="163" t="str">
        <f t="shared" si="35"/>
        <v>Uvalde, TX</v>
      </c>
      <c r="I596" s="254">
        <v>1</v>
      </c>
      <c r="J596" s="2" t="s">
        <v>74</v>
      </c>
      <c r="K596" s="2" t="s">
        <v>74</v>
      </c>
      <c r="L596" s="2" t="s">
        <v>73</v>
      </c>
      <c r="M596" s="2" t="s">
        <v>74</v>
      </c>
      <c r="N596" s="2"/>
      <c r="O596" s="11" t="s">
        <v>73</v>
      </c>
      <c r="P596" s="16" t="s">
        <v>73</v>
      </c>
      <c r="Q596" s="2" t="s">
        <v>75</v>
      </c>
      <c r="R596" s="30"/>
      <c r="S596" s="11" t="s">
        <v>76</v>
      </c>
      <c r="T596" s="30"/>
      <c r="U596" s="30"/>
      <c r="V596" s="30" t="s">
        <v>944</v>
      </c>
      <c r="W596" s="11" t="s">
        <v>77</v>
      </c>
      <c r="X596" s="333" t="s">
        <v>770</v>
      </c>
      <c r="Y596" s="51"/>
      <c r="Z596" s="40"/>
    </row>
    <row r="597" spans="1:26" s="43" customFormat="1" ht="48" x14ac:dyDescent="0.2">
      <c r="A597" s="141">
        <f t="shared" si="36"/>
        <v>596</v>
      </c>
      <c r="B597" s="50">
        <v>43925</v>
      </c>
      <c r="C597" s="13" t="str">
        <f t="shared" si="37"/>
        <v>USBP</v>
      </c>
      <c r="D597" s="45" t="s">
        <v>17</v>
      </c>
      <c r="E597" s="53" t="s">
        <v>17</v>
      </c>
      <c r="F597" s="53" t="s">
        <v>771</v>
      </c>
      <c r="G597" s="44" t="s">
        <v>72</v>
      </c>
      <c r="H597" s="163" t="str">
        <f t="shared" si="35"/>
        <v>Laredo, TX</v>
      </c>
      <c r="I597" s="249">
        <v>1</v>
      </c>
      <c r="J597" s="45" t="s">
        <v>74</v>
      </c>
      <c r="K597" s="45" t="s">
        <v>74</v>
      </c>
      <c r="L597" s="45" t="s">
        <v>73</v>
      </c>
      <c r="M597" s="45" t="s">
        <v>74</v>
      </c>
      <c r="O597" s="11" t="s">
        <v>74</v>
      </c>
      <c r="P597" s="45" t="s">
        <v>73</v>
      </c>
      <c r="Q597" s="44" t="s">
        <v>75</v>
      </c>
      <c r="R597" s="30"/>
      <c r="S597" s="43" t="s">
        <v>76</v>
      </c>
      <c r="T597" s="30"/>
      <c r="U597" s="30"/>
      <c r="V597" s="30" t="s">
        <v>944</v>
      </c>
      <c r="W597" s="43" t="s">
        <v>96</v>
      </c>
      <c r="X597" s="345" t="s">
        <v>772</v>
      </c>
      <c r="Y597" s="47"/>
      <c r="Z597" s="48"/>
    </row>
    <row r="598" spans="1:26" s="43" customFormat="1" ht="32" x14ac:dyDescent="0.2">
      <c r="A598" s="141">
        <f t="shared" si="36"/>
        <v>597</v>
      </c>
      <c r="B598" s="50">
        <v>43925</v>
      </c>
      <c r="C598" s="13" t="str">
        <f t="shared" si="37"/>
        <v>USBP</v>
      </c>
      <c r="D598" s="45" t="s">
        <v>17</v>
      </c>
      <c r="E598" s="53" t="s">
        <v>734</v>
      </c>
      <c r="F598" s="53"/>
      <c r="G598" s="44" t="s">
        <v>72</v>
      </c>
      <c r="H598" s="163" t="str">
        <f t="shared" si="35"/>
        <v>Cotulla, TX</v>
      </c>
      <c r="I598" s="249">
        <v>1</v>
      </c>
      <c r="J598" s="45" t="s">
        <v>73</v>
      </c>
      <c r="K598" s="45" t="s">
        <v>74</v>
      </c>
      <c r="L598" s="45" t="s">
        <v>73</v>
      </c>
      <c r="M598" s="45" t="s">
        <v>74</v>
      </c>
      <c r="O598" s="11" t="s">
        <v>74</v>
      </c>
      <c r="P598" s="45" t="s">
        <v>73</v>
      </c>
      <c r="Q598" s="44" t="s">
        <v>75</v>
      </c>
      <c r="R598" s="30"/>
      <c r="S598" s="43" t="s">
        <v>76</v>
      </c>
      <c r="T598" s="30"/>
      <c r="U598" s="30"/>
      <c r="V598" s="30" t="s">
        <v>944</v>
      </c>
      <c r="W598" s="43" t="s">
        <v>77</v>
      </c>
      <c r="X598" s="345" t="s">
        <v>736</v>
      </c>
      <c r="Y598" s="47"/>
      <c r="Z598" s="48"/>
    </row>
    <row r="599" spans="1:26" s="43" customFormat="1" ht="32" x14ac:dyDescent="0.2">
      <c r="A599" s="141">
        <f t="shared" si="36"/>
        <v>598</v>
      </c>
      <c r="B599" s="50">
        <f>B598</f>
        <v>43925</v>
      </c>
      <c r="C599" s="13" t="str">
        <f t="shared" si="37"/>
        <v>USBP</v>
      </c>
      <c r="D599" s="45" t="s">
        <v>17</v>
      </c>
      <c r="E599" s="53" t="s">
        <v>734</v>
      </c>
      <c r="F599" s="53"/>
      <c r="G599" s="44" t="s">
        <v>72</v>
      </c>
      <c r="H599" s="163" t="str">
        <f t="shared" si="35"/>
        <v>Cotulla, TX</v>
      </c>
      <c r="I599" s="249">
        <v>1</v>
      </c>
      <c r="J599" s="45" t="s">
        <v>73</v>
      </c>
      <c r="K599" s="45" t="s">
        <v>74</v>
      </c>
      <c r="L599" s="45" t="s">
        <v>73</v>
      </c>
      <c r="M599" s="45" t="s">
        <v>74</v>
      </c>
      <c r="O599" s="11" t="s">
        <v>74</v>
      </c>
      <c r="P599" s="45" t="s">
        <v>73</v>
      </c>
      <c r="Q599" s="44" t="s">
        <v>75</v>
      </c>
      <c r="R599" s="30"/>
      <c r="S599" s="43" t="s">
        <v>76</v>
      </c>
      <c r="T599" s="30"/>
      <c r="U599" s="30"/>
      <c r="V599" s="30" t="s">
        <v>944</v>
      </c>
      <c r="W599" s="43" t="s">
        <v>77</v>
      </c>
      <c r="X599" s="345" t="s">
        <v>736</v>
      </c>
      <c r="Y599" s="47"/>
      <c r="Z599" s="48"/>
    </row>
    <row r="600" spans="1:26" s="43" customFormat="1" ht="32" x14ac:dyDescent="0.2">
      <c r="A600" s="141">
        <f t="shared" si="36"/>
        <v>599</v>
      </c>
      <c r="B600" s="50">
        <f>B599</f>
        <v>43925</v>
      </c>
      <c r="C600" s="13" t="str">
        <f t="shared" si="37"/>
        <v>USBP</v>
      </c>
      <c r="D600" s="45" t="s">
        <v>17</v>
      </c>
      <c r="E600" s="53" t="s">
        <v>734</v>
      </c>
      <c r="F600" s="53"/>
      <c r="G600" s="44" t="s">
        <v>72</v>
      </c>
      <c r="H600" s="163" t="str">
        <f t="shared" si="35"/>
        <v>Cotulla, TX</v>
      </c>
      <c r="I600" s="249">
        <v>1</v>
      </c>
      <c r="J600" s="45" t="s">
        <v>73</v>
      </c>
      <c r="K600" s="45" t="s">
        <v>74</v>
      </c>
      <c r="L600" s="45" t="s">
        <v>73</v>
      </c>
      <c r="M600" s="45" t="s">
        <v>74</v>
      </c>
      <c r="O600" s="11" t="s">
        <v>74</v>
      </c>
      <c r="P600" s="45" t="s">
        <v>73</v>
      </c>
      <c r="Q600" s="44" t="s">
        <v>75</v>
      </c>
      <c r="R600" s="30"/>
      <c r="S600" s="43" t="s">
        <v>76</v>
      </c>
      <c r="T600" s="30"/>
      <c r="U600" s="30"/>
      <c r="V600" s="30" t="s">
        <v>944</v>
      </c>
      <c r="W600" s="43" t="s">
        <v>77</v>
      </c>
      <c r="X600" s="345" t="s">
        <v>736</v>
      </c>
      <c r="Y600" s="47"/>
      <c r="Z600" s="48"/>
    </row>
    <row r="601" spans="1:26" s="43" customFormat="1" ht="34" x14ac:dyDescent="0.2">
      <c r="A601" s="141">
        <f t="shared" si="36"/>
        <v>600</v>
      </c>
      <c r="B601" s="50">
        <v>43934</v>
      </c>
      <c r="C601" s="13" t="str">
        <f t="shared" si="37"/>
        <v>USBP</v>
      </c>
      <c r="D601" s="45" t="s">
        <v>17</v>
      </c>
      <c r="E601" s="53" t="s">
        <v>17</v>
      </c>
      <c r="F601" s="53" t="s">
        <v>85</v>
      </c>
      <c r="G601" s="44" t="s">
        <v>72</v>
      </c>
      <c r="H601" s="163" t="str">
        <f t="shared" si="35"/>
        <v>Laredo, TX</v>
      </c>
      <c r="I601" s="249">
        <v>1</v>
      </c>
      <c r="J601" s="45" t="s">
        <v>74</v>
      </c>
      <c r="K601" s="45" t="s">
        <v>74</v>
      </c>
      <c r="L601" s="45" t="s">
        <v>73</v>
      </c>
      <c r="M601" s="45" t="s">
        <v>74</v>
      </c>
      <c r="O601" s="11" t="s">
        <v>73</v>
      </c>
      <c r="P601" s="45" t="s">
        <v>73</v>
      </c>
      <c r="Q601" s="44" t="s">
        <v>75</v>
      </c>
      <c r="R601" s="30"/>
      <c r="S601" s="43" t="s">
        <v>76</v>
      </c>
      <c r="T601" s="30"/>
      <c r="U601" s="30"/>
      <c r="V601" s="30" t="s">
        <v>944</v>
      </c>
      <c r="W601" s="43" t="s">
        <v>426</v>
      </c>
      <c r="X601" s="339" t="s">
        <v>773</v>
      </c>
      <c r="Y601" s="47"/>
      <c r="Z601" s="48"/>
    </row>
    <row r="602" spans="1:26" s="43" customFormat="1" ht="32" x14ac:dyDescent="0.2">
      <c r="A602" s="141">
        <f t="shared" si="36"/>
        <v>601</v>
      </c>
      <c r="B602" s="47">
        <v>43923</v>
      </c>
      <c r="C602" s="13" t="str">
        <f t="shared" si="37"/>
        <v>USBP</v>
      </c>
      <c r="D602" s="43" t="s">
        <v>35</v>
      </c>
      <c r="E602" s="43" t="s">
        <v>301</v>
      </c>
      <c r="G602" s="44" t="s">
        <v>89</v>
      </c>
      <c r="H602" s="163" t="str">
        <f t="shared" si="35"/>
        <v>Three Points, AZ</v>
      </c>
      <c r="I602" s="248">
        <v>1</v>
      </c>
      <c r="J602" s="43" t="s">
        <v>73</v>
      </c>
      <c r="K602" s="43" t="s">
        <v>74</v>
      </c>
      <c r="L602" s="43" t="s">
        <v>73</v>
      </c>
      <c r="M602" s="43" t="s">
        <v>74</v>
      </c>
      <c r="N602" s="11"/>
      <c r="O602" s="11" t="s">
        <v>74</v>
      </c>
      <c r="P602" s="43" t="s">
        <v>74</v>
      </c>
      <c r="Q602" s="44"/>
      <c r="R602" s="30"/>
      <c r="S602" s="43" t="s">
        <v>76</v>
      </c>
      <c r="T602" s="30"/>
      <c r="U602" s="30"/>
      <c r="V602" s="30" t="s">
        <v>944</v>
      </c>
      <c r="W602" s="53" t="s">
        <v>77</v>
      </c>
      <c r="X602" s="336" t="s">
        <v>774</v>
      </c>
      <c r="Y602" s="212"/>
      <c r="Z602" s="53"/>
    </row>
    <row r="603" spans="1:26" s="11" customFormat="1" ht="48" x14ac:dyDescent="0.2">
      <c r="A603" s="141">
        <f t="shared" si="36"/>
        <v>602</v>
      </c>
      <c r="B603" s="13">
        <f>'USBP MASTER'!B318</f>
        <v>43917</v>
      </c>
      <c r="C603" s="13" t="str">
        <f t="shared" si="37"/>
        <v>USBP</v>
      </c>
      <c r="D603" s="11" t="s">
        <v>33</v>
      </c>
      <c r="E603" s="11" t="s">
        <v>33</v>
      </c>
      <c r="F603" s="11" t="s">
        <v>775</v>
      </c>
      <c r="G603" s="2" t="s">
        <v>89</v>
      </c>
      <c r="H603" s="163" t="str">
        <f t="shared" si="35"/>
        <v>Chula Vista, CA</v>
      </c>
      <c r="I603" s="129">
        <v>1</v>
      </c>
      <c r="J603" s="11" t="s">
        <v>73</v>
      </c>
      <c r="K603" s="11" t="s">
        <v>74</v>
      </c>
      <c r="L603" s="11" t="s">
        <v>73</v>
      </c>
      <c r="M603" s="11" t="s">
        <v>74</v>
      </c>
      <c r="N603" s="11" t="s">
        <v>776</v>
      </c>
      <c r="O603" s="11" t="s">
        <v>74</v>
      </c>
      <c r="P603" s="11" t="s">
        <v>74</v>
      </c>
      <c r="Q603" s="2"/>
      <c r="R603" s="30"/>
      <c r="S603" s="43" t="s">
        <v>76</v>
      </c>
      <c r="T603" s="30"/>
      <c r="U603" s="30"/>
      <c r="V603" s="30" t="s">
        <v>944</v>
      </c>
      <c r="W603" s="11" t="s">
        <v>77</v>
      </c>
      <c r="X603" s="334" t="s">
        <v>777</v>
      </c>
      <c r="Y603" s="50"/>
      <c r="Z603" s="53"/>
    </row>
    <row r="604" spans="1:26" s="11" customFormat="1" ht="64" x14ac:dyDescent="0.2">
      <c r="A604" s="141">
        <f t="shared" si="36"/>
        <v>603</v>
      </c>
      <c r="B604" s="13">
        <v>43922</v>
      </c>
      <c r="C604" s="13" t="str">
        <f t="shared" si="37"/>
        <v>USBP</v>
      </c>
      <c r="D604" s="11" t="s">
        <v>33</v>
      </c>
      <c r="E604" s="11" t="s">
        <v>263</v>
      </c>
      <c r="G604" s="2" t="s">
        <v>89</v>
      </c>
      <c r="H604" s="163" t="str">
        <f t="shared" si="35"/>
        <v>Pine Valley, CA</v>
      </c>
      <c r="I604" s="129">
        <v>1</v>
      </c>
      <c r="J604" s="11" t="s">
        <v>74</v>
      </c>
      <c r="K604" s="11" t="s">
        <v>74</v>
      </c>
      <c r="L604" s="11" t="s">
        <v>73</v>
      </c>
      <c r="M604" s="11" t="s">
        <v>74</v>
      </c>
      <c r="N604" s="11" t="s">
        <v>471</v>
      </c>
      <c r="O604" s="11" t="s">
        <v>74</v>
      </c>
      <c r="P604" s="11" t="s">
        <v>74</v>
      </c>
      <c r="Q604" s="2"/>
      <c r="R604" s="30"/>
      <c r="S604" s="43" t="s">
        <v>76</v>
      </c>
      <c r="T604" s="30"/>
      <c r="U604" s="30"/>
      <c r="V604" s="30" t="s">
        <v>944</v>
      </c>
      <c r="W604" s="11" t="s">
        <v>77</v>
      </c>
      <c r="X604" s="334" t="s">
        <v>778</v>
      </c>
      <c r="Y604" s="50"/>
      <c r="Z604" s="53"/>
    </row>
    <row r="605" spans="1:26" s="11" customFormat="1" ht="64" x14ac:dyDescent="0.2">
      <c r="A605" s="141">
        <f t="shared" si="36"/>
        <v>604</v>
      </c>
      <c r="B605" s="13">
        <v>43930</v>
      </c>
      <c r="C605" s="13" t="str">
        <f t="shared" si="37"/>
        <v>USBP</v>
      </c>
      <c r="D605" s="11" t="s">
        <v>33</v>
      </c>
      <c r="E605" s="11" t="s">
        <v>147</v>
      </c>
      <c r="G605" s="2" t="s">
        <v>89</v>
      </c>
      <c r="H605" s="163" t="str">
        <f t="shared" si="35"/>
        <v>San Ysidro, CA</v>
      </c>
      <c r="I605" s="129">
        <v>1</v>
      </c>
      <c r="J605" s="11" t="s">
        <v>73</v>
      </c>
      <c r="K605" s="11" t="s">
        <v>74</v>
      </c>
      <c r="L605" s="11" t="s">
        <v>73</v>
      </c>
      <c r="M605" s="11" t="s">
        <v>74</v>
      </c>
      <c r="O605" s="11" t="s">
        <v>74</v>
      </c>
      <c r="P605" s="11" t="s">
        <v>74</v>
      </c>
      <c r="Q605" s="2"/>
      <c r="R605" s="30"/>
      <c r="S605" s="43" t="s">
        <v>76</v>
      </c>
      <c r="T605" s="30"/>
      <c r="U605" s="30"/>
      <c r="V605" s="30" t="s">
        <v>944</v>
      </c>
      <c r="W605" s="11" t="s">
        <v>77</v>
      </c>
      <c r="X605" s="340" t="s">
        <v>779</v>
      </c>
      <c r="Y605" s="50"/>
      <c r="Z605" s="53"/>
    </row>
    <row r="606" spans="1:26" s="11" customFormat="1" ht="96" x14ac:dyDescent="0.2">
      <c r="A606" s="141">
        <f t="shared" si="36"/>
        <v>605</v>
      </c>
      <c r="B606" s="13">
        <v>43929</v>
      </c>
      <c r="C606" s="13" t="str">
        <f t="shared" si="37"/>
        <v>USBP</v>
      </c>
      <c r="D606" s="11" t="s">
        <v>45</v>
      </c>
      <c r="E606" s="11" t="s">
        <v>45</v>
      </c>
      <c r="G606" s="2" t="s">
        <v>159</v>
      </c>
      <c r="H606" s="163" t="str">
        <f t="shared" si="35"/>
        <v>Fort Bliss, TX</v>
      </c>
      <c r="I606" s="129">
        <v>1</v>
      </c>
      <c r="J606" s="11" t="s">
        <v>74</v>
      </c>
      <c r="K606" s="11" t="s">
        <v>73</v>
      </c>
      <c r="L606" s="11" t="s">
        <v>73</v>
      </c>
      <c r="M606" s="11" t="s">
        <v>74</v>
      </c>
      <c r="O606" s="11" t="s">
        <v>74</v>
      </c>
      <c r="P606" s="11" t="s">
        <v>73</v>
      </c>
      <c r="Q606" s="2" t="s">
        <v>75</v>
      </c>
      <c r="R606" s="30"/>
      <c r="S606" s="43" t="s">
        <v>120</v>
      </c>
      <c r="T606" s="30"/>
      <c r="U606" s="30"/>
      <c r="V606" s="30" t="s">
        <v>944</v>
      </c>
      <c r="W606" s="11" t="s">
        <v>96</v>
      </c>
      <c r="X606" s="334" t="s">
        <v>780</v>
      </c>
      <c r="Y606" s="11" t="s">
        <v>96</v>
      </c>
      <c r="Z606" s="12"/>
    </row>
    <row r="607" spans="1:26" s="11" customFormat="1" ht="32" x14ac:dyDescent="0.2">
      <c r="A607" s="141">
        <f t="shared" si="36"/>
        <v>606</v>
      </c>
      <c r="B607" s="13">
        <v>43921</v>
      </c>
      <c r="C607" s="13" t="str">
        <f t="shared" si="37"/>
        <v>USBP</v>
      </c>
      <c r="D607" s="11" t="s">
        <v>45</v>
      </c>
      <c r="E607" s="11" t="s">
        <v>45</v>
      </c>
      <c r="G607" s="2" t="s">
        <v>159</v>
      </c>
      <c r="H607" s="163" t="str">
        <f t="shared" si="35"/>
        <v>Fort Bliss, TX</v>
      </c>
      <c r="I607" s="129">
        <v>1</v>
      </c>
      <c r="J607" s="11" t="s">
        <v>73</v>
      </c>
      <c r="K607" s="11" t="s">
        <v>74</v>
      </c>
      <c r="L607" s="11" t="s">
        <v>73</v>
      </c>
      <c r="M607" s="11" t="s">
        <v>74</v>
      </c>
      <c r="N607" s="11" t="s">
        <v>197</v>
      </c>
      <c r="O607" s="11" t="s">
        <v>74</v>
      </c>
      <c r="P607" s="11" t="s">
        <v>73</v>
      </c>
      <c r="Q607" s="2" t="s">
        <v>75</v>
      </c>
      <c r="R607" s="30"/>
      <c r="S607" s="43" t="s">
        <v>76</v>
      </c>
      <c r="T607" s="30"/>
      <c r="U607" s="30"/>
      <c r="V607" s="30" t="s">
        <v>944</v>
      </c>
      <c r="W607" s="11" t="s">
        <v>77</v>
      </c>
      <c r="X607" s="334" t="s">
        <v>781</v>
      </c>
      <c r="Y607" s="11" t="s">
        <v>77</v>
      </c>
      <c r="Z607" s="12"/>
    </row>
    <row r="608" spans="1:26" s="11" customFormat="1" ht="49" x14ac:dyDescent="0.25">
      <c r="A608" s="141">
        <f t="shared" si="36"/>
        <v>607</v>
      </c>
      <c r="B608" s="13">
        <v>43931</v>
      </c>
      <c r="C608" s="13" t="str">
        <f t="shared" si="37"/>
        <v>USBP</v>
      </c>
      <c r="D608" s="11" t="s">
        <v>20</v>
      </c>
      <c r="E608" s="11" t="s">
        <v>20</v>
      </c>
      <c r="F608" s="11" t="s">
        <v>507</v>
      </c>
      <c r="G608" s="2" t="s">
        <v>72</v>
      </c>
      <c r="H608" s="163" t="str">
        <f t="shared" si="35"/>
        <v>Edinburg, TX</v>
      </c>
      <c r="I608" s="129">
        <v>1</v>
      </c>
      <c r="J608" s="11" t="s">
        <v>73</v>
      </c>
      <c r="K608" s="11" t="s">
        <v>74</v>
      </c>
      <c r="L608" s="11" t="s">
        <v>73</v>
      </c>
      <c r="M608" s="11" t="s">
        <v>74</v>
      </c>
      <c r="O608" s="11" t="s">
        <v>73</v>
      </c>
      <c r="P608" s="11" t="s">
        <v>74</v>
      </c>
      <c r="Q608" s="2"/>
      <c r="R608" s="30"/>
      <c r="S608" s="43" t="s">
        <v>76</v>
      </c>
      <c r="T608" s="30"/>
      <c r="U608" s="30"/>
      <c r="V608" s="30" t="s">
        <v>944</v>
      </c>
      <c r="W608" s="11" t="s">
        <v>77</v>
      </c>
      <c r="X608" s="336" t="s">
        <v>782</v>
      </c>
      <c r="Y608" s="208"/>
      <c r="Z608" s="209"/>
    </row>
    <row r="609" spans="1:26" s="43" customFormat="1" ht="16" x14ac:dyDescent="0.2">
      <c r="A609" s="141">
        <f t="shared" si="36"/>
        <v>608</v>
      </c>
      <c r="B609" s="47">
        <v>43934</v>
      </c>
      <c r="C609" s="13" t="str">
        <f t="shared" si="37"/>
        <v>USBP</v>
      </c>
      <c r="D609" s="43" t="s">
        <v>34</v>
      </c>
      <c r="E609" s="45" t="s">
        <v>95</v>
      </c>
      <c r="F609" s="45"/>
      <c r="G609" s="44" t="s">
        <v>89</v>
      </c>
      <c r="H609" s="163" t="str">
        <f t="shared" si="35"/>
        <v>Calexico, CA</v>
      </c>
      <c r="I609" s="248">
        <v>1</v>
      </c>
      <c r="J609" s="43" t="s">
        <v>73</v>
      </c>
      <c r="K609" s="43" t="s">
        <v>74</v>
      </c>
      <c r="L609" s="43" t="s">
        <v>73</v>
      </c>
      <c r="M609" s="43" t="s">
        <v>74</v>
      </c>
      <c r="O609" s="11" t="s">
        <v>73</v>
      </c>
      <c r="P609" s="43" t="s">
        <v>73</v>
      </c>
      <c r="Q609" s="134" t="s">
        <v>75</v>
      </c>
      <c r="R609" s="30"/>
      <c r="S609" s="43" t="s">
        <v>76</v>
      </c>
      <c r="T609" s="30"/>
      <c r="U609" s="30"/>
      <c r="V609" s="30" t="s">
        <v>944</v>
      </c>
      <c r="W609" s="43" t="s">
        <v>77</v>
      </c>
      <c r="X609" s="336" t="s">
        <v>783</v>
      </c>
      <c r="Y609" s="53"/>
      <c r="Z609" s="53"/>
    </row>
    <row r="610" spans="1:26" s="43" customFormat="1" ht="16" x14ac:dyDescent="0.2">
      <c r="A610" s="141">
        <f t="shared" si="36"/>
        <v>609</v>
      </c>
      <c r="B610" s="47">
        <v>43934</v>
      </c>
      <c r="C610" s="13" t="str">
        <f t="shared" si="37"/>
        <v>USBP</v>
      </c>
      <c r="D610" s="43" t="s">
        <v>34</v>
      </c>
      <c r="E610" s="45" t="s">
        <v>95</v>
      </c>
      <c r="F610" s="45"/>
      <c r="G610" s="44" t="s">
        <v>89</v>
      </c>
      <c r="H610" s="163" t="str">
        <f t="shared" si="35"/>
        <v>Calexico, CA</v>
      </c>
      <c r="I610" s="248">
        <v>1</v>
      </c>
      <c r="J610" s="43" t="s">
        <v>73</v>
      </c>
      <c r="K610" s="43" t="s">
        <v>74</v>
      </c>
      <c r="L610" s="43" t="s">
        <v>73</v>
      </c>
      <c r="M610" s="43" t="s">
        <v>74</v>
      </c>
      <c r="O610" s="11" t="s">
        <v>74</v>
      </c>
      <c r="P610" s="43" t="s">
        <v>74</v>
      </c>
      <c r="Q610" s="134"/>
      <c r="R610" s="30"/>
      <c r="S610" s="43" t="s">
        <v>76</v>
      </c>
      <c r="T610" s="30"/>
      <c r="U610" s="30"/>
      <c r="V610" s="30" t="s">
        <v>944</v>
      </c>
      <c r="W610" s="43" t="s">
        <v>77</v>
      </c>
      <c r="X610" s="334" t="s">
        <v>784</v>
      </c>
      <c r="Y610" s="53"/>
      <c r="Z610" s="53"/>
    </row>
    <row r="611" spans="1:26" s="43" customFormat="1" ht="32" x14ac:dyDescent="0.2">
      <c r="A611" s="141">
        <f t="shared" si="36"/>
        <v>610</v>
      </c>
      <c r="B611" s="50">
        <v>43924</v>
      </c>
      <c r="C611" s="13" t="str">
        <f t="shared" si="37"/>
        <v>USBP</v>
      </c>
      <c r="D611" s="45" t="s">
        <v>17</v>
      </c>
      <c r="E611" s="53" t="s">
        <v>17</v>
      </c>
      <c r="F611" s="53" t="s">
        <v>107</v>
      </c>
      <c r="G611" s="44" t="s">
        <v>72</v>
      </c>
      <c r="H611" s="163" t="str">
        <f t="shared" si="35"/>
        <v>Laredo, TX</v>
      </c>
      <c r="I611" s="249">
        <v>1</v>
      </c>
      <c r="J611" s="45" t="s">
        <v>74</v>
      </c>
      <c r="K611" s="45" t="s">
        <v>74</v>
      </c>
      <c r="L611" s="45" t="s">
        <v>73</v>
      </c>
      <c r="M611" s="45" t="s">
        <v>74</v>
      </c>
      <c r="O611" s="11" t="s">
        <v>74</v>
      </c>
      <c r="P611" s="45" t="s">
        <v>74</v>
      </c>
      <c r="Q611" s="44"/>
      <c r="R611" s="30"/>
      <c r="S611" s="43" t="s">
        <v>76</v>
      </c>
      <c r="T611" s="30"/>
      <c r="U611" s="30"/>
      <c r="V611" s="30" t="s">
        <v>944</v>
      </c>
      <c r="W611" s="43" t="s">
        <v>77</v>
      </c>
      <c r="X611" s="334" t="s">
        <v>785</v>
      </c>
      <c r="Y611" s="47"/>
      <c r="Z611" s="48"/>
    </row>
    <row r="612" spans="1:26" s="43" customFormat="1" ht="32" x14ac:dyDescent="0.2">
      <c r="A612" s="141">
        <f t="shared" si="36"/>
        <v>611</v>
      </c>
      <c r="B612" s="50">
        <v>43924</v>
      </c>
      <c r="C612" s="13" t="str">
        <f t="shared" si="37"/>
        <v>USBP</v>
      </c>
      <c r="D612" s="45" t="s">
        <v>17</v>
      </c>
      <c r="E612" s="53" t="s">
        <v>17</v>
      </c>
      <c r="F612" s="53" t="s">
        <v>160</v>
      </c>
      <c r="G612" s="44" t="s">
        <v>72</v>
      </c>
      <c r="H612" s="163" t="str">
        <f t="shared" si="35"/>
        <v>Laredo, TX</v>
      </c>
      <c r="I612" s="249">
        <v>1</v>
      </c>
      <c r="J612" s="45" t="s">
        <v>74</v>
      </c>
      <c r="K612" s="45" t="s">
        <v>73</v>
      </c>
      <c r="L612" s="45" t="s">
        <v>73</v>
      </c>
      <c r="M612" s="45" t="s">
        <v>74</v>
      </c>
      <c r="O612" s="11" t="s">
        <v>74</v>
      </c>
      <c r="P612" s="45" t="s">
        <v>74</v>
      </c>
      <c r="Q612" s="44"/>
      <c r="R612" s="30"/>
      <c r="S612" s="43" t="s">
        <v>76</v>
      </c>
      <c r="T612" s="30"/>
      <c r="U612" s="30"/>
      <c r="V612" s="30" t="s">
        <v>944</v>
      </c>
      <c r="W612" s="43" t="s">
        <v>160</v>
      </c>
      <c r="X612" s="346" t="s">
        <v>786</v>
      </c>
      <c r="Y612" s="47"/>
      <c r="Z612" s="48"/>
    </row>
    <row r="613" spans="1:26" s="43" customFormat="1" ht="32" x14ac:dyDescent="0.2">
      <c r="A613" s="141">
        <f t="shared" si="36"/>
        <v>612</v>
      </c>
      <c r="B613" s="50">
        <f>'USBP MASTER'!B600</f>
        <v>43925</v>
      </c>
      <c r="C613" s="13" t="str">
        <f t="shared" si="37"/>
        <v>USBP</v>
      </c>
      <c r="D613" s="45" t="s">
        <v>17</v>
      </c>
      <c r="E613" s="53" t="s">
        <v>734</v>
      </c>
      <c r="F613" s="53"/>
      <c r="G613" s="44" t="s">
        <v>72</v>
      </c>
      <c r="H613" s="163" t="str">
        <f t="shared" si="35"/>
        <v>Cotulla, TX</v>
      </c>
      <c r="I613" s="249">
        <v>1</v>
      </c>
      <c r="J613" s="45" t="s">
        <v>73</v>
      </c>
      <c r="K613" s="45" t="s">
        <v>74</v>
      </c>
      <c r="L613" s="45" t="s">
        <v>73</v>
      </c>
      <c r="M613" s="45" t="s">
        <v>74</v>
      </c>
      <c r="O613" s="11" t="s">
        <v>74</v>
      </c>
      <c r="P613" s="45" t="s">
        <v>73</v>
      </c>
      <c r="Q613" s="44" t="s">
        <v>75</v>
      </c>
      <c r="R613" s="30"/>
      <c r="S613" s="43" t="s">
        <v>76</v>
      </c>
      <c r="T613" s="30"/>
      <c r="U613" s="30"/>
      <c r="V613" s="30" t="s">
        <v>944</v>
      </c>
      <c r="W613" s="43" t="s">
        <v>77</v>
      </c>
      <c r="X613" s="346" t="s">
        <v>736</v>
      </c>
      <c r="Y613" s="47"/>
      <c r="Z613" s="48"/>
    </row>
    <row r="614" spans="1:26" s="43" customFormat="1" ht="32" x14ac:dyDescent="0.2">
      <c r="A614" s="141">
        <f t="shared" si="36"/>
        <v>613</v>
      </c>
      <c r="B614" s="50">
        <f>B613</f>
        <v>43925</v>
      </c>
      <c r="C614" s="13" t="str">
        <f t="shared" si="37"/>
        <v>USBP</v>
      </c>
      <c r="D614" s="45" t="s">
        <v>17</v>
      </c>
      <c r="E614" s="53" t="s">
        <v>734</v>
      </c>
      <c r="F614" s="53"/>
      <c r="G614" s="44" t="s">
        <v>72</v>
      </c>
      <c r="H614" s="163" t="str">
        <f t="shared" si="35"/>
        <v>Cotulla, TX</v>
      </c>
      <c r="I614" s="249">
        <v>1</v>
      </c>
      <c r="J614" s="45" t="s">
        <v>73</v>
      </c>
      <c r="K614" s="45" t="s">
        <v>74</v>
      </c>
      <c r="L614" s="45" t="s">
        <v>73</v>
      </c>
      <c r="M614" s="45" t="s">
        <v>74</v>
      </c>
      <c r="O614" s="11" t="s">
        <v>74</v>
      </c>
      <c r="P614" s="45" t="s">
        <v>73</v>
      </c>
      <c r="Q614" s="44" t="s">
        <v>75</v>
      </c>
      <c r="R614" s="30"/>
      <c r="S614" s="43" t="s">
        <v>76</v>
      </c>
      <c r="T614" s="30"/>
      <c r="U614" s="30"/>
      <c r="V614" s="30" t="s">
        <v>944</v>
      </c>
      <c r="W614" s="43" t="s">
        <v>77</v>
      </c>
      <c r="X614" s="345" t="s">
        <v>736</v>
      </c>
      <c r="Y614" s="47"/>
      <c r="Z614" s="48"/>
    </row>
    <row r="615" spans="1:26" s="43" customFormat="1" ht="32" x14ac:dyDescent="0.2">
      <c r="A615" s="141">
        <f t="shared" si="36"/>
        <v>614</v>
      </c>
      <c r="B615" s="50">
        <v>43925</v>
      </c>
      <c r="C615" s="13" t="str">
        <f t="shared" si="37"/>
        <v>USBP</v>
      </c>
      <c r="D615" s="45" t="s">
        <v>17</v>
      </c>
      <c r="E615" s="53" t="s">
        <v>734</v>
      </c>
      <c r="F615" s="53"/>
      <c r="G615" s="44" t="s">
        <v>72</v>
      </c>
      <c r="H615" s="163" t="str">
        <f t="shared" si="35"/>
        <v>Cotulla, TX</v>
      </c>
      <c r="I615" s="249">
        <v>1</v>
      </c>
      <c r="J615" s="45" t="s">
        <v>73</v>
      </c>
      <c r="K615" s="45" t="s">
        <v>74</v>
      </c>
      <c r="L615" s="45" t="s">
        <v>73</v>
      </c>
      <c r="M615" s="45" t="s">
        <v>74</v>
      </c>
      <c r="O615" s="11" t="s">
        <v>74</v>
      </c>
      <c r="P615" s="45" t="s">
        <v>74</v>
      </c>
      <c r="Q615" s="44"/>
      <c r="R615" s="30"/>
      <c r="S615" s="43" t="s">
        <v>76</v>
      </c>
      <c r="T615" s="30"/>
      <c r="U615" s="30"/>
      <c r="V615" s="30" t="s">
        <v>944</v>
      </c>
      <c r="W615" s="43" t="s">
        <v>77</v>
      </c>
      <c r="X615" s="346" t="s">
        <v>735</v>
      </c>
      <c r="Y615" s="47"/>
      <c r="Z615" s="48"/>
    </row>
    <row r="616" spans="1:26" s="43" customFormat="1" ht="32" x14ac:dyDescent="0.2">
      <c r="A616" s="141">
        <f t="shared" si="36"/>
        <v>615</v>
      </c>
      <c r="B616" s="50">
        <v>43925</v>
      </c>
      <c r="C616" s="13" t="str">
        <f t="shared" si="37"/>
        <v>USBP</v>
      </c>
      <c r="D616" s="45" t="s">
        <v>17</v>
      </c>
      <c r="E616" s="53" t="s">
        <v>734</v>
      </c>
      <c r="F616" s="53"/>
      <c r="G616" s="44" t="s">
        <v>72</v>
      </c>
      <c r="H616" s="163" t="str">
        <f t="shared" si="35"/>
        <v>Cotulla, TX</v>
      </c>
      <c r="I616" s="249">
        <v>1</v>
      </c>
      <c r="J616" s="45" t="s">
        <v>73</v>
      </c>
      <c r="K616" s="45" t="s">
        <v>74</v>
      </c>
      <c r="L616" s="45" t="s">
        <v>73</v>
      </c>
      <c r="M616" s="45" t="s">
        <v>74</v>
      </c>
      <c r="O616" s="11" t="s">
        <v>74</v>
      </c>
      <c r="P616" s="45" t="s">
        <v>74</v>
      </c>
      <c r="Q616" s="44"/>
      <c r="R616" s="30"/>
      <c r="S616" s="43" t="s">
        <v>76</v>
      </c>
      <c r="T616" s="30"/>
      <c r="U616" s="30"/>
      <c r="V616" s="30" t="s">
        <v>944</v>
      </c>
      <c r="W616" s="43" t="s">
        <v>77</v>
      </c>
      <c r="X616" s="346" t="s">
        <v>735</v>
      </c>
      <c r="Y616" s="47"/>
      <c r="Z616" s="48"/>
    </row>
    <row r="617" spans="1:26" s="43" customFormat="1" ht="32" x14ac:dyDescent="0.2">
      <c r="A617" s="141">
        <f t="shared" si="36"/>
        <v>616</v>
      </c>
      <c r="B617" s="47">
        <v>43923</v>
      </c>
      <c r="C617" s="13" t="str">
        <f t="shared" si="37"/>
        <v>USBP</v>
      </c>
      <c r="D617" s="43" t="s">
        <v>35</v>
      </c>
      <c r="E617" s="43" t="s">
        <v>175</v>
      </c>
      <c r="G617" s="44" t="s">
        <v>89</v>
      </c>
      <c r="H617" s="163" t="str">
        <f t="shared" si="35"/>
        <v>Naco, AZ</v>
      </c>
      <c r="I617" s="248">
        <v>1</v>
      </c>
      <c r="J617" s="43" t="s">
        <v>73</v>
      </c>
      <c r="K617" s="43" t="s">
        <v>74</v>
      </c>
      <c r="L617" s="43" t="s">
        <v>73</v>
      </c>
      <c r="M617" s="43" t="s">
        <v>74</v>
      </c>
      <c r="N617" s="11"/>
      <c r="O617" s="11" t="s">
        <v>74</v>
      </c>
      <c r="P617" s="43" t="s">
        <v>74</v>
      </c>
      <c r="Q617" s="44"/>
      <c r="R617" s="30"/>
      <c r="S617" s="43" t="s">
        <v>76</v>
      </c>
      <c r="T617" s="30"/>
      <c r="U617" s="30"/>
      <c r="V617" s="30" t="s">
        <v>944</v>
      </c>
      <c r="W617" s="53" t="s">
        <v>77</v>
      </c>
      <c r="X617" s="336" t="s">
        <v>787</v>
      </c>
      <c r="Y617" s="212"/>
      <c r="Z617" s="53"/>
    </row>
    <row r="618" spans="1:26" s="11" customFormat="1" ht="33" x14ac:dyDescent="0.25">
      <c r="A618" s="141">
        <f t="shared" si="36"/>
        <v>617</v>
      </c>
      <c r="B618" s="13">
        <v>43934</v>
      </c>
      <c r="C618" s="13" t="str">
        <f t="shared" si="37"/>
        <v>USBP</v>
      </c>
      <c r="D618" s="11" t="s">
        <v>20</v>
      </c>
      <c r="E618" s="11" t="s">
        <v>466</v>
      </c>
      <c r="G618" s="2" t="s">
        <v>72</v>
      </c>
      <c r="H618" s="163" t="str">
        <f t="shared" ref="H618:H681" si="38">INDEX(STATIONLOCATION,MATCH(E618, STATIONCODES, 0))</f>
        <v>Brownsville, TX</v>
      </c>
      <c r="I618" s="129">
        <v>1</v>
      </c>
      <c r="J618" s="11" t="s">
        <v>74</v>
      </c>
      <c r="K618" s="11" t="s">
        <v>74</v>
      </c>
      <c r="L618" s="11" t="s">
        <v>73</v>
      </c>
      <c r="M618" s="11" t="s">
        <v>74</v>
      </c>
      <c r="O618" s="11" t="s">
        <v>73</v>
      </c>
      <c r="P618" s="11" t="s">
        <v>73</v>
      </c>
      <c r="Q618" s="2" t="s">
        <v>75</v>
      </c>
      <c r="R618" s="30"/>
      <c r="S618" s="43" t="s">
        <v>76</v>
      </c>
      <c r="T618" s="30"/>
      <c r="U618" s="30"/>
      <c r="V618" s="30" t="s">
        <v>944</v>
      </c>
      <c r="W618" s="11" t="s">
        <v>77</v>
      </c>
      <c r="X618" s="336" t="s">
        <v>788</v>
      </c>
      <c r="Y618" s="208"/>
      <c r="Z618" s="209"/>
    </row>
    <row r="619" spans="1:26" s="43" customFormat="1" ht="16" x14ac:dyDescent="0.2">
      <c r="A619" s="141">
        <f t="shared" si="36"/>
        <v>618</v>
      </c>
      <c r="B619" s="47">
        <f>'USBP MASTER'!B575</f>
        <v>43930</v>
      </c>
      <c r="C619" s="13" t="str">
        <f t="shared" si="37"/>
        <v>USBP</v>
      </c>
      <c r="D619" s="43" t="s">
        <v>28</v>
      </c>
      <c r="E619" s="45" t="s">
        <v>104</v>
      </c>
      <c r="F619" s="45"/>
      <c r="G619" s="44" t="s">
        <v>86</v>
      </c>
      <c r="H619" s="163" t="str">
        <f t="shared" si="38"/>
        <v>Santa Teresa, NM</v>
      </c>
      <c r="I619" s="248">
        <v>1</v>
      </c>
      <c r="J619" s="43" t="s">
        <v>73</v>
      </c>
      <c r="K619" s="43" t="s">
        <v>74</v>
      </c>
      <c r="L619" s="43" t="s">
        <v>73</v>
      </c>
      <c r="M619" s="43" t="s">
        <v>74</v>
      </c>
      <c r="O619" s="11" t="s">
        <v>73</v>
      </c>
      <c r="P619" s="43" t="s">
        <v>73</v>
      </c>
      <c r="Q619" s="44" t="s">
        <v>75</v>
      </c>
      <c r="R619" s="30"/>
      <c r="S619" s="43" t="s">
        <v>76</v>
      </c>
      <c r="T619" s="30"/>
      <c r="U619" s="30"/>
      <c r="V619" s="30" t="s">
        <v>944</v>
      </c>
      <c r="W619" s="43" t="s">
        <v>77</v>
      </c>
      <c r="X619" s="336" t="s">
        <v>789</v>
      </c>
      <c r="Y619" s="50"/>
      <c r="Z619" s="200"/>
    </row>
    <row r="620" spans="1:26" s="43" customFormat="1" ht="16" x14ac:dyDescent="0.2">
      <c r="A620" s="141">
        <f t="shared" si="36"/>
        <v>619</v>
      </c>
      <c r="B620" s="47">
        <v>43930</v>
      </c>
      <c r="C620" s="13" t="str">
        <f t="shared" si="37"/>
        <v>USBP</v>
      </c>
      <c r="D620" s="43" t="s">
        <v>28</v>
      </c>
      <c r="E620" s="45" t="s">
        <v>104</v>
      </c>
      <c r="F620" s="45"/>
      <c r="G620" s="44" t="s">
        <v>86</v>
      </c>
      <c r="H620" s="163" t="str">
        <f t="shared" si="38"/>
        <v>Santa Teresa, NM</v>
      </c>
      <c r="I620" s="248">
        <v>1</v>
      </c>
      <c r="J620" s="43" t="s">
        <v>73</v>
      </c>
      <c r="K620" s="43" t="s">
        <v>74</v>
      </c>
      <c r="L620" s="43" t="s">
        <v>73</v>
      </c>
      <c r="M620" s="43" t="s">
        <v>74</v>
      </c>
      <c r="O620" s="11" t="s">
        <v>73</v>
      </c>
      <c r="P620" s="43" t="s">
        <v>73</v>
      </c>
      <c r="Q620" s="44" t="s">
        <v>75</v>
      </c>
      <c r="R620" s="30"/>
      <c r="S620" s="43" t="s">
        <v>76</v>
      </c>
      <c r="T620" s="30"/>
      <c r="U620" s="30"/>
      <c r="V620" s="30" t="s">
        <v>944</v>
      </c>
      <c r="W620" s="43" t="s">
        <v>77</v>
      </c>
      <c r="X620" s="336" t="s">
        <v>790</v>
      </c>
      <c r="Y620" s="50"/>
      <c r="Z620" s="200"/>
    </row>
    <row r="621" spans="1:26" s="43" customFormat="1" ht="16" x14ac:dyDescent="0.2">
      <c r="A621" s="141">
        <f t="shared" si="36"/>
        <v>620</v>
      </c>
      <c r="B621" s="47">
        <v>43935</v>
      </c>
      <c r="C621" s="13" t="str">
        <f t="shared" si="37"/>
        <v>USBP</v>
      </c>
      <c r="D621" s="43" t="s">
        <v>28</v>
      </c>
      <c r="E621" s="45" t="s">
        <v>109</v>
      </c>
      <c r="F621" s="45"/>
      <c r="G621" s="44" t="s">
        <v>86</v>
      </c>
      <c r="H621" s="163" t="str">
        <f t="shared" si="38"/>
        <v>Las Cruces, NM</v>
      </c>
      <c r="I621" s="248">
        <v>1</v>
      </c>
      <c r="J621" s="43" t="s">
        <v>73</v>
      </c>
      <c r="K621" s="43" t="s">
        <v>74</v>
      </c>
      <c r="L621" s="43" t="s">
        <v>73</v>
      </c>
      <c r="M621" s="43" t="s">
        <v>74</v>
      </c>
      <c r="O621" s="11" t="s">
        <v>74</v>
      </c>
      <c r="P621" s="43" t="s">
        <v>73</v>
      </c>
      <c r="Q621" s="44" t="s">
        <v>75</v>
      </c>
      <c r="R621" s="30"/>
      <c r="S621" s="43" t="s">
        <v>76</v>
      </c>
      <c r="T621" s="30"/>
      <c r="U621" s="30"/>
      <c r="V621" s="30" t="s">
        <v>944</v>
      </c>
      <c r="W621" s="43" t="s">
        <v>77</v>
      </c>
      <c r="X621" s="334" t="s">
        <v>791</v>
      </c>
      <c r="Y621" s="50"/>
      <c r="Z621" s="200"/>
    </row>
    <row r="622" spans="1:26" s="11" customFormat="1" ht="16" x14ac:dyDescent="0.2">
      <c r="A622" s="141">
        <f t="shared" si="36"/>
        <v>621</v>
      </c>
      <c r="B622" s="13">
        <v>43935</v>
      </c>
      <c r="C622" s="13" t="str">
        <f t="shared" si="37"/>
        <v>USBP</v>
      </c>
      <c r="D622" s="11" t="s">
        <v>27</v>
      </c>
      <c r="E622" s="35" t="s">
        <v>333</v>
      </c>
      <c r="F622" s="35"/>
      <c r="G622" s="2" t="s">
        <v>86</v>
      </c>
      <c r="H622" s="163" t="str">
        <f t="shared" si="38"/>
        <v>Marysville, MI</v>
      </c>
      <c r="I622" s="129">
        <v>1</v>
      </c>
      <c r="J622" s="11" t="s">
        <v>73</v>
      </c>
      <c r="K622" s="11" t="s">
        <v>74</v>
      </c>
      <c r="L622" s="11" t="s">
        <v>73</v>
      </c>
      <c r="M622" s="11" t="s">
        <v>74</v>
      </c>
      <c r="O622" s="11" t="s">
        <v>73</v>
      </c>
      <c r="P622" s="11" t="s">
        <v>73</v>
      </c>
      <c r="Q622" s="2" t="s">
        <v>75</v>
      </c>
      <c r="R622" s="30"/>
      <c r="S622" s="43" t="s">
        <v>76</v>
      </c>
      <c r="T622" s="30"/>
      <c r="U622" s="30"/>
      <c r="V622" s="30" t="s">
        <v>944</v>
      </c>
      <c r="W622" s="11" t="s">
        <v>77</v>
      </c>
      <c r="X622" s="334" t="s">
        <v>792</v>
      </c>
      <c r="Y622" s="40"/>
      <c r="Z622" s="40"/>
    </row>
    <row r="623" spans="1:26" s="43" customFormat="1" ht="16" x14ac:dyDescent="0.2">
      <c r="A623" s="141">
        <f t="shared" si="36"/>
        <v>622</v>
      </c>
      <c r="B623" s="47">
        <f>'USBP MASTER'!B517</f>
        <v>43930</v>
      </c>
      <c r="C623" s="13" t="str">
        <f t="shared" si="37"/>
        <v>USBP</v>
      </c>
      <c r="D623" s="43" t="s">
        <v>35</v>
      </c>
      <c r="E623" s="43" t="s">
        <v>179</v>
      </c>
      <c r="G623" s="44" t="s">
        <v>89</v>
      </c>
      <c r="H623" s="163" t="str">
        <f t="shared" si="38"/>
        <v>Tucson, AZ</v>
      </c>
      <c r="I623" s="248">
        <v>1</v>
      </c>
      <c r="J623" s="43" t="s">
        <v>73</v>
      </c>
      <c r="K623" s="43" t="s">
        <v>74</v>
      </c>
      <c r="L623" s="43" t="s">
        <v>73</v>
      </c>
      <c r="M623" s="43" t="s">
        <v>74</v>
      </c>
      <c r="O623" s="11" t="s">
        <v>74</v>
      </c>
      <c r="P623" s="43" t="s">
        <v>74</v>
      </c>
      <c r="Q623" s="44"/>
      <c r="R623" s="30"/>
      <c r="S623" s="43" t="s">
        <v>76</v>
      </c>
      <c r="T623" s="30"/>
      <c r="U623" s="30"/>
      <c r="V623" s="30" t="s">
        <v>944</v>
      </c>
      <c r="W623" s="53" t="s">
        <v>77</v>
      </c>
      <c r="X623" s="336" t="s">
        <v>793</v>
      </c>
      <c r="Y623" s="212"/>
      <c r="Z623" s="53"/>
    </row>
    <row r="624" spans="1:26" s="43" customFormat="1" ht="16" x14ac:dyDescent="0.2">
      <c r="A624" s="141">
        <f t="shared" si="36"/>
        <v>623</v>
      </c>
      <c r="B624" s="47">
        <f>'USBP MASTER'!B511</f>
        <v>43930</v>
      </c>
      <c r="C624" s="13" t="str">
        <f t="shared" si="37"/>
        <v>USBP</v>
      </c>
      <c r="D624" s="43" t="s">
        <v>35</v>
      </c>
      <c r="E624" s="43" t="s">
        <v>35</v>
      </c>
      <c r="F624" s="43" t="s">
        <v>85</v>
      </c>
      <c r="G624" s="44" t="s">
        <v>89</v>
      </c>
      <c r="H624" s="163" t="str">
        <f t="shared" si="38"/>
        <v>Tucson, AZ</v>
      </c>
      <c r="I624" s="248">
        <v>1</v>
      </c>
      <c r="J624" s="43" t="s">
        <v>73</v>
      </c>
      <c r="K624" s="43" t="s">
        <v>74</v>
      </c>
      <c r="L624" s="43" t="s">
        <v>73</v>
      </c>
      <c r="M624" s="43" t="s">
        <v>74</v>
      </c>
      <c r="O624" s="11" t="s">
        <v>73</v>
      </c>
      <c r="P624" s="43" t="s">
        <v>74</v>
      </c>
      <c r="Q624" s="44"/>
      <c r="R624" s="30"/>
      <c r="S624" s="43" t="s">
        <v>76</v>
      </c>
      <c r="T624" s="30"/>
      <c r="U624" s="30"/>
      <c r="V624" s="30" t="s">
        <v>944</v>
      </c>
      <c r="W624" s="29" t="s">
        <v>80</v>
      </c>
      <c r="X624" s="336" t="s">
        <v>794</v>
      </c>
      <c r="Y624" s="212"/>
      <c r="Z624" s="53"/>
    </row>
    <row r="625" spans="1:26" s="43" customFormat="1" ht="17" x14ac:dyDescent="0.2">
      <c r="A625" s="141">
        <f t="shared" si="36"/>
        <v>624</v>
      </c>
      <c r="B625" s="47">
        <v>43936</v>
      </c>
      <c r="C625" s="13" t="str">
        <f t="shared" si="37"/>
        <v>USBP</v>
      </c>
      <c r="D625" s="43" t="s">
        <v>35</v>
      </c>
      <c r="E625" s="43" t="s">
        <v>501</v>
      </c>
      <c r="G625" s="44" t="s">
        <v>89</v>
      </c>
      <c r="H625" s="163" t="str">
        <f t="shared" si="38"/>
        <v>Nogales, AZ</v>
      </c>
      <c r="I625" s="248">
        <v>1</v>
      </c>
      <c r="J625" s="43" t="s">
        <v>74</v>
      </c>
      <c r="K625" s="43" t="s">
        <v>74</v>
      </c>
      <c r="L625" s="43" t="s">
        <v>73</v>
      </c>
      <c r="M625" s="43" t="s">
        <v>74</v>
      </c>
      <c r="O625" s="11" t="s">
        <v>73</v>
      </c>
      <c r="P625" s="43" t="s">
        <v>73</v>
      </c>
      <c r="Q625" s="44" t="s">
        <v>75</v>
      </c>
      <c r="R625" s="30"/>
      <c r="S625" s="43" t="s">
        <v>76</v>
      </c>
      <c r="T625" s="30"/>
      <c r="U625" s="30"/>
      <c r="V625" s="30" t="s">
        <v>944</v>
      </c>
      <c r="W625" s="53" t="s">
        <v>77</v>
      </c>
      <c r="X625" s="339" t="s">
        <v>795</v>
      </c>
      <c r="Y625" s="212"/>
      <c r="Z625" s="53"/>
    </row>
    <row r="626" spans="1:26" s="43" customFormat="1" ht="34" x14ac:dyDescent="0.2">
      <c r="A626" s="141">
        <f t="shared" si="36"/>
        <v>625</v>
      </c>
      <c r="B626" s="47">
        <v>43936</v>
      </c>
      <c r="C626" s="13" t="str">
        <f t="shared" si="37"/>
        <v>USBP</v>
      </c>
      <c r="D626" s="43" t="s">
        <v>35</v>
      </c>
      <c r="E626" s="43" t="s">
        <v>177</v>
      </c>
      <c r="G626" s="44" t="s">
        <v>89</v>
      </c>
      <c r="H626" s="163" t="str">
        <f t="shared" si="38"/>
        <v>Why, AZ</v>
      </c>
      <c r="I626" s="248">
        <v>1</v>
      </c>
      <c r="J626" s="43" t="s">
        <v>74</v>
      </c>
      <c r="K626" s="43" t="s">
        <v>74</v>
      </c>
      <c r="L626" s="43" t="s">
        <v>73</v>
      </c>
      <c r="M626" s="43" t="s">
        <v>74</v>
      </c>
      <c r="O626" s="11" t="s">
        <v>73</v>
      </c>
      <c r="P626" s="43" t="s">
        <v>73</v>
      </c>
      <c r="Q626" s="44" t="s">
        <v>75</v>
      </c>
      <c r="R626" s="30"/>
      <c r="S626" s="43" t="s">
        <v>76</v>
      </c>
      <c r="T626" s="30"/>
      <c r="U626" s="30"/>
      <c r="V626" s="30" t="s">
        <v>944</v>
      </c>
      <c r="W626" s="53" t="s">
        <v>77</v>
      </c>
      <c r="X626" s="339" t="s">
        <v>796</v>
      </c>
      <c r="Y626" s="212"/>
      <c r="Z626" s="53"/>
    </row>
    <row r="627" spans="1:26" s="11" customFormat="1" ht="32" x14ac:dyDescent="0.2">
      <c r="A627" s="141">
        <f t="shared" si="36"/>
        <v>626</v>
      </c>
      <c r="B627" s="13">
        <v>43922</v>
      </c>
      <c r="C627" s="13" t="str">
        <f t="shared" si="37"/>
        <v>USBP</v>
      </c>
      <c r="D627" s="11" t="s">
        <v>33</v>
      </c>
      <c r="E627" s="11" t="s">
        <v>797</v>
      </c>
      <c r="G627" s="2" t="s">
        <v>89</v>
      </c>
      <c r="H627" s="163" t="str">
        <f t="shared" si="38"/>
        <v>San Clemente, CA</v>
      </c>
      <c r="I627" s="129">
        <v>1</v>
      </c>
      <c r="J627" s="11" t="s">
        <v>73</v>
      </c>
      <c r="K627" s="11" t="s">
        <v>74</v>
      </c>
      <c r="L627" s="11" t="s">
        <v>73</v>
      </c>
      <c r="M627" s="11" t="s">
        <v>74</v>
      </c>
      <c r="O627" s="11" t="s">
        <v>74</v>
      </c>
      <c r="P627" s="11" t="s">
        <v>74</v>
      </c>
      <c r="Q627" s="2"/>
      <c r="R627" s="30"/>
      <c r="S627" s="43" t="s">
        <v>76</v>
      </c>
      <c r="T627" s="30"/>
      <c r="U627" s="30"/>
      <c r="V627" s="30" t="s">
        <v>944</v>
      </c>
      <c r="W627" s="11" t="s">
        <v>77</v>
      </c>
      <c r="X627" s="334" t="s">
        <v>798</v>
      </c>
      <c r="Y627" s="50"/>
      <c r="Z627" s="53"/>
    </row>
    <row r="628" spans="1:26" s="141" customFormat="1" ht="32" x14ac:dyDescent="0.2">
      <c r="A628" s="141">
        <f t="shared" si="36"/>
        <v>627</v>
      </c>
      <c r="B628" s="140">
        <v>43938</v>
      </c>
      <c r="C628" s="13" t="str">
        <f t="shared" si="37"/>
        <v>USBP</v>
      </c>
      <c r="D628" s="141" t="s">
        <v>37</v>
      </c>
      <c r="E628" s="141" t="s">
        <v>799</v>
      </c>
      <c r="G628" s="141" t="s">
        <v>89</v>
      </c>
      <c r="H628" s="163" t="str">
        <f t="shared" si="38"/>
        <v>Blaine, WA</v>
      </c>
      <c r="I628" s="259">
        <v>1</v>
      </c>
      <c r="J628" s="141" t="s">
        <v>73</v>
      </c>
      <c r="K628" s="141" t="s">
        <v>74</v>
      </c>
      <c r="L628" s="142" t="s">
        <v>73</v>
      </c>
      <c r="M628" s="142" t="s">
        <v>74</v>
      </c>
      <c r="N628" s="142"/>
      <c r="O628" s="11" t="s">
        <v>74</v>
      </c>
      <c r="P628" s="142" t="s">
        <v>74</v>
      </c>
      <c r="Q628" s="235"/>
      <c r="R628" s="30"/>
      <c r="S628" s="43" t="s">
        <v>76</v>
      </c>
      <c r="T628" s="30"/>
      <c r="U628" s="30"/>
      <c r="V628" s="30" t="s">
        <v>944</v>
      </c>
      <c r="W628" s="141" t="s">
        <v>77</v>
      </c>
      <c r="X628" s="345" t="s">
        <v>800</v>
      </c>
      <c r="Z628" s="142"/>
    </row>
    <row r="629" spans="1:26" s="11" customFormat="1" ht="17" x14ac:dyDescent="0.2">
      <c r="A629" s="141">
        <f t="shared" si="36"/>
        <v>628</v>
      </c>
      <c r="B629" s="1">
        <v>43935</v>
      </c>
      <c r="C629" s="13" t="str">
        <f t="shared" si="37"/>
        <v>USBP</v>
      </c>
      <c r="D629" s="2" t="s">
        <v>26</v>
      </c>
      <c r="E629" s="35" t="s">
        <v>604</v>
      </c>
      <c r="F629" s="35"/>
      <c r="G629" s="2" t="s">
        <v>86</v>
      </c>
      <c r="H629" s="163" t="str">
        <f t="shared" si="38"/>
        <v>Niagara Falls, NY</v>
      </c>
      <c r="I629" s="254">
        <v>1</v>
      </c>
      <c r="J629" s="2" t="s">
        <v>73</v>
      </c>
      <c r="K629" s="2" t="s">
        <v>74</v>
      </c>
      <c r="L629" s="2" t="s">
        <v>73</v>
      </c>
      <c r="M629" s="2" t="s">
        <v>74</v>
      </c>
      <c r="N629" s="2"/>
      <c r="O629" s="11" t="s">
        <v>73</v>
      </c>
      <c r="P629" s="16" t="s">
        <v>74</v>
      </c>
      <c r="Q629" s="2"/>
      <c r="R629" s="30"/>
      <c r="S629" s="43" t="s">
        <v>76</v>
      </c>
      <c r="T629" s="30"/>
      <c r="U629" s="30"/>
      <c r="V629" s="30" t="s">
        <v>944</v>
      </c>
      <c r="W629" s="11" t="s">
        <v>96</v>
      </c>
      <c r="X629" s="347" t="s">
        <v>801</v>
      </c>
      <c r="Y629" s="51"/>
      <c r="Z629" s="40"/>
    </row>
    <row r="630" spans="1:26" s="11" customFormat="1" ht="16" x14ac:dyDescent="0.2">
      <c r="A630" s="141">
        <f t="shared" si="36"/>
        <v>629</v>
      </c>
      <c r="B630" s="1">
        <v>43929</v>
      </c>
      <c r="C630" s="13" t="str">
        <f t="shared" si="37"/>
        <v>USBP</v>
      </c>
      <c r="D630" s="2" t="s">
        <v>26</v>
      </c>
      <c r="E630" s="35" t="s">
        <v>604</v>
      </c>
      <c r="F630" s="35"/>
      <c r="G630" s="2" t="s">
        <v>86</v>
      </c>
      <c r="H630" s="163" t="str">
        <f t="shared" si="38"/>
        <v>Niagara Falls, NY</v>
      </c>
      <c r="I630" s="254">
        <v>1</v>
      </c>
      <c r="J630" s="2" t="s">
        <v>74</v>
      </c>
      <c r="K630" s="2" t="s">
        <v>74</v>
      </c>
      <c r="L630" s="2" t="s">
        <v>73</v>
      </c>
      <c r="M630" s="2" t="s">
        <v>74</v>
      </c>
      <c r="N630" s="2"/>
      <c r="O630" s="11" t="s">
        <v>73</v>
      </c>
      <c r="P630" s="16" t="s">
        <v>74</v>
      </c>
      <c r="Q630" s="2"/>
      <c r="R630" s="30"/>
      <c r="S630" s="43" t="s">
        <v>76</v>
      </c>
      <c r="T630" s="30"/>
      <c r="U630" s="30"/>
      <c r="V630" s="30" t="s">
        <v>944</v>
      </c>
      <c r="W630" s="11" t="s">
        <v>96</v>
      </c>
      <c r="X630" s="334" t="s">
        <v>802</v>
      </c>
      <c r="Y630" s="51"/>
      <c r="Z630" s="40"/>
    </row>
    <row r="631" spans="1:26" s="11" customFormat="1" ht="46" x14ac:dyDescent="0.2">
      <c r="A631" s="141">
        <f t="shared" si="36"/>
        <v>630</v>
      </c>
      <c r="B631" s="1">
        <v>43934</v>
      </c>
      <c r="C631" s="13" t="str">
        <f t="shared" si="37"/>
        <v>USBP</v>
      </c>
      <c r="D631" s="2" t="s">
        <v>15</v>
      </c>
      <c r="E631" s="35" t="s">
        <v>82</v>
      </c>
      <c r="F631" s="35"/>
      <c r="G631" s="2" t="s">
        <v>72</v>
      </c>
      <c r="H631" s="163" t="str">
        <f t="shared" si="38"/>
        <v>Eagle Pass, TX</v>
      </c>
      <c r="I631" s="254">
        <v>1</v>
      </c>
      <c r="J631" s="2" t="s">
        <v>74</v>
      </c>
      <c r="K631" s="2" t="s">
        <v>74</v>
      </c>
      <c r="L631" s="2" t="s">
        <v>73</v>
      </c>
      <c r="M631" s="2" t="s">
        <v>74</v>
      </c>
      <c r="N631" s="2"/>
      <c r="O631" s="11" t="s">
        <v>73</v>
      </c>
      <c r="P631" s="16" t="s">
        <v>73</v>
      </c>
      <c r="Q631" s="2" t="s">
        <v>75</v>
      </c>
      <c r="R631" s="30"/>
      <c r="S631" s="43" t="s">
        <v>76</v>
      </c>
      <c r="T631" s="30"/>
      <c r="U631" s="30"/>
      <c r="V631" s="30" t="s">
        <v>944</v>
      </c>
      <c r="W631" s="11" t="s">
        <v>96</v>
      </c>
      <c r="X631" s="333" t="s">
        <v>803</v>
      </c>
      <c r="Y631" s="51"/>
      <c r="Z631" s="40"/>
    </row>
    <row r="632" spans="1:26" s="43" customFormat="1" ht="34" x14ac:dyDescent="0.2">
      <c r="A632" s="141">
        <f t="shared" si="36"/>
        <v>631</v>
      </c>
      <c r="B632" s="50">
        <v>43934</v>
      </c>
      <c r="C632" s="13" t="str">
        <f t="shared" si="37"/>
        <v>USBP</v>
      </c>
      <c r="D632" s="45" t="s">
        <v>17</v>
      </c>
      <c r="E632" s="53" t="s">
        <v>128</v>
      </c>
      <c r="F632" s="53"/>
      <c r="G632" s="44" t="s">
        <v>72</v>
      </c>
      <c r="H632" s="163" t="str">
        <f t="shared" si="38"/>
        <v>Hebbronville, TX</v>
      </c>
      <c r="I632" s="249">
        <v>1</v>
      </c>
      <c r="J632" s="45" t="s">
        <v>74</v>
      </c>
      <c r="K632" s="45" t="s">
        <v>74</v>
      </c>
      <c r="L632" s="45" t="s">
        <v>73</v>
      </c>
      <c r="M632" s="45" t="s">
        <v>74</v>
      </c>
      <c r="O632" s="11" t="s">
        <v>74</v>
      </c>
      <c r="P632" s="45" t="s">
        <v>74</v>
      </c>
      <c r="Q632" s="44"/>
      <c r="R632" s="30"/>
      <c r="S632" s="43" t="s">
        <v>76</v>
      </c>
      <c r="T632" s="30"/>
      <c r="U632" s="30"/>
      <c r="V632" s="30" t="s">
        <v>944</v>
      </c>
      <c r="W632" s="43" t="s">
        <v>77</v>
      </c>
      <c r="X632" s="339" t="s">
        <v>804</v>
      </c>
      <c r="Y632" s="47"/>
      <c r="Z632" s="48"/>
    </row>
    <row r="633" spans="1:26" s="43" customFormat="1" ht="16" x14ac:dyDescent="0.2">
      <c r="A633" s="141">
        <f t="shared" si="36"/>
        <v>632</v>
      </c>
      <c r="B633" s="47">
        <v>43925</v>
      </c>
      <c r="C633" s="13" t="str">
        <f t="shared" si="37"/>
        <v>USBP</v>
      </c>
      <c r="D633" s="43" t="s">
        <v>35</v>
      </c>
      <c r="E633" s="43" t="s">
        <v>270</v>
      </c>
      <c r="G633" s="44" t="s">
        <v>89</v>
      </c>
      <c r="H633" s="163" t="str">
        <f t="shared" si="38"/>
        <v>Casa Grande, AZ</v>
      </c>
      <c r="I633" s="248">
        <v>1</v>
      </c>
      <c r="J633" s="43" t="s">
        <v>73</v>
      </c>
      <c r="K633" s="43" t="s">
        <v>74</v>
      </c>
      <c r="L633" s="43" t="s">
        <v>73</v>
      </c>
      <c r="M633" s="43" t="s">
        <v>74</v>
      </c>
      <c r="O633" s="11" t="s">
        <v>74</v>
      </c>
      <c r="P633" s="43" t="s">
        <v>74</v>
      </c>
      <c r="R633" s="30"/>
      <c r="S633" s="43" t="s">
        <v>76</v>
      </c>
      <c r="T633" s="30"/>
      <c r="U633" s="30"/>
      <c r="V633" s="30" t="s">
        <v>944</v>
      </c>
      <c r="W633" s="53" t="s">
        <v>77</v>
      </c>
      <c r="X633" s="336" t="s">
        <v>805</v>
      </c>
      <c r="Y633" s="212"/>
      <c r="Z633" s="53"/>
    </row>
    <row r="634" spans="1:26" s="11" customFormat="1" ht="80" x14ac:dyDescent="0.2">
      <c r="A634" s="141">
        <f t="shared" si="36"/>
        <v>633</v>
      </c>
      <c r="B634" s="13">
        <v>43924</v>
      </c>
      <c r="C634" s="13" t="str">
        <f t="shared" si="37"/>
        <v>USBP</v>
      </c>
      <c r="D634" s="11" t="s">
        <v>33</v>
      </c>
      <c r="E634" s="11" t="s">
        <v>147</v>
      </c>
      <c r="G634" s="2" t="s">
        <v>89</v>
      </c>
      <c r="H634" s="163" t="str">
        <f t="shared" si="38"/>
        <v>San Ysidro, CA</v>
      </c>
      <c r="I634" s="129">
        <v>1</v>
      </c>
      <c r="J634" s="11" t="s">
        <v>73</v>
      </c>
      <c r="K634" s="11" t="s">
        <v>74</v>
      </c>
      <c r="L634" s="11" t="s">
        <v>73</v>
      </c>
      <c r="M634" s="11" t="s">
        <v>74</v>
      </c>
      <c r="O634" s="11" t="s">
        <v>73</v>
      </c>
      <c r="P634" s="11" t="s">
        <v>74</v>
      </c>
      <c r="Q634" s="2"/>
      <c r="R634" s="30"/>
      <c r="S634" s="43" t="s">
        <v>76</v>
      </c>
      <c r="T634" s="30"/>
      <c r="U634" s="30"/>
      <c r="V634" s="30" t="s">
        <v>944</v>
      </c>
      <c r="W634" s="11" t="s">
        <v>77</v>
      </c>
      <c r="X634" s="336" t="s">
        <v>806</v>
      </c>
      <c r="Y634" s="50"/>
      <c r="Z634" s="53"/>
    </row>
    <row r="635" spans="1:26" s="11" customFormat="1" ht="33" x14ac:dyDescent="0.25">
      <c r="A635" s="141">
        <f t="shared" si="36"/>
        <v>634</v>
      </c>
      <c r="B635" s="13">
        <v>43927</v>
      </c>
      <c r="C635" s="13" t="str">
        <f t="shared" si="37"/>
        <v>USBP</v>
      </c>
      <c r="D635" s="11" t="s">
        <v>20</v>
      </c>
      <c r="E635" s="11" t="s">
        <v>20</v>
      </c>
      <c r="G635" s="2" t="s">
        <v>72</v>
      </c>
      <c r="H635" s="163" t="str">
        <f t="shared" si="38"/>
        <v>Edinburg, TX</v>
      </c>
      <c r="I635" s="129">
        <v>1</v>
      </c>
      <c r="J635" s="11" t="s">
        <v>74</v>
      </c>
      <c r="K635" s="11" t="s">
        <v>74</v>
      </c>
      <c r="L635" s="11" t="s">
        <v>74</v>
      </c>
      <c r="M635" s="11" t="s">
        <v>74</v>
      </c>
      <c r="O635" s="11" t="s">
        <v>74</v>
      </c>
      <c r="P635" s="11" t="s">
        <v>74</v>
      </c>
      <c r="Q635" s="2"/>
      <c r="R635" s="30"/>
      <c r="S635" s="43" t="s">
        <v>76</v>
      </c>
      <c r="T635" s="30"/>
      <c r="U635" s="30"/>
      <c r="V635" s="30" t="s">
        <v>944</v>
      </c>
      <c r="W635" s="11" t="s">
        <v>77</v>
      </c>
      <c r="X635" s="336" t="s">
        <v>807</v>
      </c>
      <c r="Y635" s="208"/>
      <c r="Z635" s="209"/>
    </row>
    <row r="636" spans="1:26" s="11" customFormat="1" ht="32" x14ac:dyDescent="0.2">
      <c r="A636" s="141">
        <f t="shared" si="36"/>
        <v>635</v>
      </c>
      <c r="B636" s="13">
        <v>43923</v>
      </c>
      <c r="C636" s="13" t="str">
        <f t="shared" si="37"/>
        <v>USBP</v>
      </c>
      <c r="D636" s="11" t="s">
        <v>28</v>
      </c>
      <c r="E636" s="35" t="s">
        <v>102</v>
      </c>
      <c r="F636" s="35"/>
      <c r="G636" s="2" t="s">
        <v>86</v>
      </c>
      <c r="H636" s="163" t="str">
        <f t="shared" si="38"/>
        <v>El Paso, TX</v>
      </c>
      <c r="I636" s="129">
        <v>1</v>
      </c>
      <c r="J636" s="11" t="s">
        <v>74</v>
      </c>
      <c r="K636" s="11" t="s">
        <v>74</v>
      </c>
      <c r="L636" s="11" t="s">
        <v>73</v>
      </c>
      <c r="M636" s="11" t="s">
        <v>74</v>
      </c>
      <c r="O636" s="11" t="s">
        <v>74</v>
      </c>
      <c r="P636" s="11" t="s">
        <v>74</v>
      </c>
      <c r="Q636" s="2"/>
      <c r="R636" s="30"/>
      <c r="S636" s="43" t="s">
        <v>76</v>
      </c>
      <c r="T636" s="30"/>
      <c r="U636" s="30"/>
      <c r="V636" s="30" t="s">
        <v>944</v>
      </c>
      <c r="W636" s="11" t="s">
        <v>77</v>
      </c>
      <c r="X636" s="334" t="s">
        <v>808</v>
      </c>
      <c r="Y636" s="50"/>
      <c r="Z636" s="200"/>
    </row>
    <row r="637" spans="1:26" s="43" customFormat="1" ht="32" x14ac:dyDescent="0.2">
      <c r="A637" s="141">
        <f t="shared" si="36"/>
        <v>636</v>
      </c>
      <c r="B637" s="47">
        <v>43935</v>
      </c>
      <c r="C637" s="13" t="str">
        <f t="shared" si="37"/>
        <v>USBP</v>
      </c>
      <c r="D637" s="43" t="s">
        <v>28</v>
      </c>
      <c r="E637" s="45" t="s">
        <v>119</v>
      </c>
      <c r="F637" s="45"/>
      <c r="G637" s="44" t="s">
        <v>86</v>
      </c>
      <c r="H637" s="163" t="str">
        <f t="shared" si="38"/>
        <v>Clint, TX</v>
      </c>
      <c r="I637" s="248">
        <v>1</v>
      </c>
      <c r="J637" s="43" t="s">
        <v>73</v>
      </c>
      <c r="K637" s="43" t="s">
        <v>74</v>
      </c>
      <c r="L637" s="43" t="s">
        <v>73</v>
      </c>
      <c r="M637" s="43" t="s">
        <v>74</v>
      </c>
      <c r="O637" s="11" t="s">
        <v>74</v>
      </c>
      <c r="P637" s="43" t="s">
        <v>74</v>
      </c>
      <c r="Q637" s="44"/>
      <c r="R637" s="30"/>
      <c r="S637" s="43" t="s">
        <v>76</v>
      </c>
      <c r="T637" s="30"/>
      <c r="U637" s="30"/>
      <c r="V637" s="30" t="s">
        <v>944</v>
      </c>
      <c r="W637" s="43" t="s">
        <v>77</v>
      </c>
      <c r="X637" s="334" t="s">
        <v>809</v>
      </c>
      <c r="Y637" s="50"/>
      <c r="Z637" s="200"/>
    </row>
    <row r="638" spans="1:26" s="43" customFormat="1" ht="32" x14ac:dyDescent="0.2">
      <c r="A638" s="141">
        <f t="shared" si="36"/>
        <v>637</v>
      </c>
      <c r="B638" s="47">
        <f>'USBP MASTER'!B584</f>
        <v>43920</v>
      </c>
      <c r="C638" s="13" t="str">
        <f t="shared" si="37"/>
        <v>USBP</v>
      </c>
      <c r="D638" s="43" t="s">
        <v>35</v>
      </c>
      <c r="E638" s="43" t="s">
        <v>170</v>
      </c>
      <c r="G638" s="44" t="s">
        <v>89</v>
      </c>
      <c r="H638" s="163" t="str">
        <f t="shared" si="38"/>
        <v>Willcox, AZ</v>
      </c>
      <c r="I638" s="248">
        <v>1</v>
      </c>
      <c r="J638" s="43" t="s">
        <v>73</v>
      </c>
      <c r="K638" s="43" t="s">
        <v>74</v>
      </c>
      <c r="L638" s="43" t="s">
        <v>73</v>
      </c>
      <c r="M638" s="43" t="s">
        <v>74</v>
      </c>
      <c r="N638" s="11" t="s">
        <v>810</v>
      </c>
      <c r="O638" s="11" t="s">
        <v>73</v>
      </c>
      <c r="P638" s="43" t="s">
        <v>74</v>
      </c>
      <c r="Q638" s="44"/>
      <c r="R638" s="30"/>
      <c r="S638" s="43" t="s">
        <v>76</v>
      </c>
      <c r="T638" s="30"/>
      <c r="U638" s="30"/>
      <c r="V638" s="30" t="s">
        <v>944</v>
      </c>
      <c r="W638" s="53" t="s">
        <v>77</v>
      </c>
      <c r="X638" s="340" t="s">
        <v>811</v>
      </c>
      <c r="Y638" s="212"/>
      <c r="Z638" s="53"/>
    </row>
    <row r="639" spans="1:26" s="43" customFormat="1" ht="34" x14ac:dyDescent="0.2">
      <c r="A639" s="141">
        <f t="shared" si="36"/>
        <v>638</v>
      </c>
      <c r="B639" s="50">
        <f>'USBP MASTER'!B678</f>
        <v>43937</v>
      </c>
      <c r="C639" s="13" t="str">
        <f t="shared" si="37"/>
        <v>USBP</v>
      </c>
      <c r="D639" s="45" t="s">
        <v>17</v>
      </c>
      <c r="E639" s="53" t="s">
        <v>123</v>
      </c>
      <c r="F639" s="53"/>
      <c r="G639" s="44" t="s">
        <v>72</v>
      </c>
      <c r="H639" s="163" t="str">
        <f t="shared" si="38"/>
        <v>Laredo, TX</v>
      </c>
      <c r="I639" s="249">
        <v>1</v>
      </c>
      <c r="J639" s="45" t="s">
        <v>73</v>
      </c>
      <c r="K639" s="45" t="s">
        <v>74</v>
      </c>
      <c r="L639" s="45" t="s">
        <v>73</v>
      </c>
      <c r="M639" s="45" t="s">
        <v>74</v>
      </c>
      <c r="O639" s="11" t="s">
        <v>74</v>
      </c>
      <c r="P639" s="45" t="s">
        <v>74</v>
      </c>
      <c r="Q639" s="44"/>
      <c r="R639" s="30"/>
      <c r="S639" s="43" t="s">
        <v>76</v>
      </c>
      <c r="T639" s="30"/>
      <c r="U639" s="30"/>
      <c r="V639" s="30" t="s">
        <v>944</v>
      </c>
      <c r="W639" s="43" t="s">
        <v>77</v>
      </c>
      <c r="X639" s="337" t="s">
        <v>812</v>
      </c>
      <c r="Y639" s="47"/>
      <c r="Z639" s="48"/>
    </row>
    <row r="640" spans="1:26" s="11" customFormat="1" ht="16" x14ac:dyDescent="0.2">
      <c r="A640" s="141">
        <f t="shared" si="36"/>
        <v>639</v>
      </c>
      <c r="B640" s="1">
        <v>43926</v>
      </c>
      <c r="C640" s="13" t="str">
        <f t="shared" si="37"/>
        <v>USBP</v>
      </c>
      <c r="D640" s="2" t="s">
        <v>26</v>
      </c>
      <c r="E640" s="35" t="s">
        <v>604</v>
      </c>
      <c r="F640" s="35"/>
      <c r="G640" s="2" t="s">
        <v>86</v>
      </c>
      <c r="H640" s="163" t="str">
        <f t="shared" si="38"/>
        <v>Niagara Falls, NY</v>
      </c>
      <c r="I640" s="254">
        <v>1</v>
      </c>
      <c r="J640" s="2" t="s">
        <v>74</v>
      </c>
      <c r="K640" s="2" t="s">
        <v>74</v>
      </c>
      <c r="L640" s="2" t="s">
        <v>73</v>
      </c>
      <c r="M640" s="2" t="s">
        <v>74</v>
      </c>
      <c r="N640" s="2"/>
      <c r="O640" s="11" t="s">
        <v>73</v>
      </c>
      <c r="P640" s="16" t="s">
        <v>74</v>
      </c>
      <c r="Q640" s="2"/>
      <c r="R640" s="30"/>
      <c r="S640" s="43" t="s">
        <v>76</v>
      </c>
      <c r="T640" s="30"/>
      <c r="U640" s="30"/>
      <c r="V640" s="30" t="s">
        <v>944</v>
      </c>
      <c r="W640" s="11" t="s">
        <v>77</v>
      </c>
      <c r="X640" s="334" t="s">
        <v>813</v>
      </c>
      <c r="Y640" s="51"/>
      <c r="Z640" s="40"/>
    </row>
    <row r="641" spans="1:26" s="11" customFormat="1" ht="64" x14ac:dyDescent="0.2">
      <c r="A641" s="141">
        <f t="shared" si="36"/>
        <v>640</v>
      </c>
      <c r="B641" s="13">
        <v>43928</v>
      </c>
      <c r="C641" s="13" t="str">
        <f t="shared" si="37"/>
        <v>USBP</v>
      </c>
      <c r="D641" s="11" t="s">
        <v>33</v>
      </c>
      <c r="E641" s="11" t="s">
        <v>33</v>
      </c>
      <c r="F641" s="11" t="s">
        <v>814</v>
      </c>
      <c r="G641" s="2" t="s">
        <v>89</v>
      </c>
      <c r="H641" s="163" t="str">
        <f t="shared" si="38"/>
        <v>Chula Vista, CA</v>
      </c>
      <c r="I641" s="129">
        <v>1</v>
      </c>
      <c r="J641" s="11" t="s">
        <v>74</v>
      </c>
      <c r="K641" s="11" t="s">
        <v>74</v>
      </c>
      <c r="L641" s="11" t="s">
        <v>73</v>
      </c>
      <c r="M641" s="11" t="s">
        <v>74</v>
      </c>
      <c r="O641" s="11" t="s">
        <v>73</v>
      </c>
      <c r="P641" s="11" t="s">
        <v>74</v>
      </c>
      <c r="Q641" s="2"/>
      <c r="R641" s="30"/>
      <c r="S641" s="43" t="s">
        <v>76</v>
      </c>
      <c r="T641" s="30"/>
      <c r="U641" s="30"/>
      <c r="V641" s="30" t="s">
        <v>944</v>
      </c>
      <c r="W641" s="11" t="s">
        <v>77</v>
      </c>
      <c r="X641" s="340" t="s">
        <v>815</v>
      </c>
      <c r="Y641" s="50"/>
      <c r="Z641" s="53"/>
    </row>
    <row r="642" spans="1:26" s="11" customFormat="1" ht="49" x14ac:dyDescent="0.25">
      <c r="A642" s="141">
        <f t="shared" si="36"/>
        <v>641</v>
      </c>
      <c r="B642" s="13">
        <v>43938</v>
      </c>
      <c r="C642" s="13" t="str">
        <f t="shared" si="37"/>
        <v>USBP</v>
      </c>
      <c r="D642" s="11" t="s">
        <v>20</v>
      </c>
      <c r="E642" s="11" t="s">
        <v>20</v>
      </c>
      <c r="F642" s="11" t="s">
        <v>88</v>
      </c>
      <c r="G642" s="2" t="s">
        <v>72</v>
      </c>
      <c r="H642" s="163" t="str">
        <f t="shared" si="38"/>
        <v>Edinburg, TX</v>
      </c>
      <c r="I642" s="129">
        <v>1</v>
      </c>
      <c r="J642" s="11" t="s">
        <v>73</v>
      </c>
      <c r="K642" s="11" t="s">
        <v>74</v>
      </c>
      <c r="L642" s="11" t="s">
        <v>73</v>
      </c>
      <c r="M642" s="11" t="s">
        <v>74</v>
      </c>
      <c r="O642" s="11" t="s">
        <v>73</v>
      </c>
      <c r="P642" s="11" t="s">
        <v>73</v>
      </c>
      <c r="Q642" s="2" t="s">
        <v>75</v>
      </c>
      <c r="R642" s="30"/>
      <c r="S642" s="43" t="s">
        <v>76</v>
      </c>
      <c r="T642" s="30"/>
      <c r="U642" s="30"/>
      <c r="V642" s="30" t="s">
        <v>944</v>
      </c>
      <c r="W642" s="11" t="s">
        <v>77</v>
      </c>
      <c r="X642" s="336" t="s">
        <v>816</v>
      </c>
      <c r="Y642" s="208"/>
      <c r="Z642" s="209"/>
    </row>
    <row r="643" spans="1:26" s="11" customFormat="1" ht="16" x14ac:dyDescent="0.2">
      <c r="A643" s="141">
        <f t="shared" ref="A643:A706" si="39">A642+1</f>
        <v>642</v>
      </c>
      <c r="B643" s="13">
        <v>43937</v>
      </c>
      <c r="C643" s="13" t="str">
        <f t="shared" si="37"/>
        <v>USBP</v>
      </c>
      <c r="D643" s="11" t="s">
        <v>22</v>
      </c>
      <c r="E643" s="11" t="s">
        <v>22</v>
      </c>
      <c r="G643" s="2" t="s">
        <v>72</v>
      </c>
      <c r="H643" s="163" t="str">
        <f t="shared" si="38"/>
        <v>Swanton, VT</v>
      </c>
      <c r="I643" s="129">
        <v>1</v>
      </c>
      <c r="J643" s="11" t="s">
        <v>73</v>
      </c>
      <c r="K643" s="11" t="s">
        <v>74</v>
      </c>
      <c r="L643" s="11" t="s">
        <v>73</v>
      </c>
      <c r="M643" s="11" t="s">
        <v>74</v>
      </c>
      <c r="O643" s="11" t="s">
        <v>74</v>
      </c>
      <c r="P643" s="11" t="s">
        <v>74</v>
      </c>
      <c r="Q643" s="2"/>
      <c r="R643" s="30"/>
      <c r="S643" s="43" t="s">
        <v>76</v>
      </c>
      <c r="T643" s="30"/>
      <c r="U643" s="30"/>
      <c r="V643" s="30" t="s">
        <v>944</v>
      </c>
      <c r="W643" s="11" t="s">
        <v>426</v>
      </c>
      <c r="X643" s="334" t="s">
        <v>817</v>
      </c>
      <c r="Z643" s="12"/>
    </row>
    <row r="644" spans="1:26" s="11" customFormat="1" ht="16" x14ac:dyDescent="0.2">
      <c r="A644" s="141">
        <f t="shared" si="39"/>
        <v>643</v>
      </c>
      <c r="B644" s="13">
        <v>43937</v>
      </c>
      <c r="C644" s="13" t="str">
        <f t="shared" ref="C644:C707" si="40">"USBP"</f>
        <v>USBP</v>
      </c>
      <c r="D644" s="11" t="s">
        <v>22</v>
      </c>
      <c r="E644" s="11" t="s">
        <v>22</v>
      </c>
      <c r="G644" s="2" t="s">
        <v>72</v>
      </c>
      <c r="H644" s="163" t="str">
        <f t="shared" si="38"/>
        <v>Swanton, VT</v>
      </c>
      <c r="I644" s="129">
        <v>1</v>
      </c>
      <c r="J644" s="11" t="s">
        <v>73</v>
      </c>
      <c r="K644" s="11" t="s">
        <v>74</v>
      </c>
      <c r="L644" s="11" t="s">
        <v>73</v>
      </c>
      <c r="M644" s="11" t="s">
        <v>74</v>
      </c>
      <c r="O644" s="11" t="s">
        <v>74</v>
      </c>
      <c r="P644" s="11" t="s">
        <v>74</v>
      </c>
      <c r="Q644" s="2"/>
      <c r="R644" s="30"/>
      <c r="S644" s="43" t="s">
        <v>76</v>
      </c>
      <c r="T644" s="30"/>
      <c r="U644" s="30"/>
      <c r="V644" s="30" t="s">
        <v>944</v>
      </c>
      <c r="W644" s="11" t="s">
        <v>426</v>
      </c>
      <c r="X644" s="334" t="s">
        <v>818</v>
      </c>
      <c r="Z644" s="12"/>
    </row>
    <row r="645" spans="1:26" s="11" customFormat="1" ht="16" x14ac:dyDescent="0.2">
      <c r="A645" s="141">
        <f t="shared" si="39"/>
        <v>644</v>
      </c>
      <c r="B645" s="13">
        <v>43938</v>
      </c>
      <c r="C645" s="13" t="str">
        <f t="shared" si="40"/>
        <v>USBP</v>
      </c>
      <c r="D645" s="11" t="s">
        <v>22</v>
      </c>
      <c r="E645" s="11" t="s">
        <v>22</v>
      </c>
      <c r="F645" s="11" t="s">
        <v>39</v>
      </c>
      <c r="G645" s="2" t="s">
        <v>72</v>
      </c>
      <c r="H645" s="163" t="str">
        <f t="shared" si="38"/>
        <v>Swanton, VT</v>
      </c>
      <c r="I645" s="129">
        <v>1</v>
      </c>
      <c r="J645" s="11" t="s">
        <v>74</v>
      </c>
      <c r="K645" s="11" t="s">
        <v>74</v>
      </c>
      <c r="L645" s="11" t="s">
        <v>73</v>
      </c>
      <c r="M645" s="11" t="s">
        <v>74</v>
      </c>
      <c r="O645" s="11" t="s">
        <v>73</v>
      </c>
      <c r="P645" s="11" t="s">
        <v>73</v>
      </c>
      <c r="Q645" s="2" t="s">
        <v>75</v>
      </c>
      <c r="R645" s="30"/>
      <c r="S645" s="43" t="s">
        <v>76</v>
      </c>
      <c r="T645" s="30"/>
      <c r="U645" s="30"/>
      <c r="V645" s="30" t="s">
        <v>944</v>
      </c>
      <c r="W645" s="11" t="s">
        <v>426</v>
      </c>
      <c r="X645" s="334" t="s">
        <v>819</v>
      </c>
      <c r="Z645" s="12"/>
    </row>
    <row r="646" spans="1:26" s="11" customFormat="1" ht="16" x14ac:dyDescent="0.2">
      <c r="A646" s="141">
        <f t="shared" si="39"/>
        <v>645</v>
      </c>
      <c r="B646" s="46">
        <v>43935</v>
      </c>
      <c r="C646" s="13" t="str">
        <f t="shared" si="40"/>
        <v>USBP</v>
      </c>
      <c r="D646" s="45" t="s">
        <v>29</v>
      </c>
      <c r="E646" s="35" t="s">
        <v>376</v>
      </c>
      <c r="F646" s="35"/>
      <c r="G646" s="44" t="s">
        <v>86</v>
      </c>
      <c r="H646" s="163" t="str">
        <f t="shared" si="38"/>
        <v>Babb, MT</v>
      </c>
      <c r="I646" s="249">
        <v>1</v>
      </c>
      <c r="J646" s="45" t="s">
        <v>74</v>
      </c>
      <c r="K646" s="45" t="s">
        <v>74</v>
      </c>
      <c r="L646" s="45" t="s">
        <v>74</v>
      </c>
      <c r="M646" s="45" t="s">
        <v>74</v>
      </c>
      <c r="N646" s="43"/>
      <c r="O646" s="11" t="s">
        <v>74</v>
      </c>
      <c r="P646" s="43" t="s">
        <v>73</v>
      </c>
      <c r="Q646" s="44" t="s">
        <v>75</v>
      </c>
      <c r="R646" s="30"/>
      <c r="S646" s="43" t="s">
        <v>76</v>
      </c>
      <c r="T646" s="30"/>
      <c r="U646" s="30"/>
      <c r="V646" s="30" t="s">
        <v>944</v>
      </c>
      <c r="W646" s="11" t="s">
        <v>96</v>
      </c>
      <c r="X646" s="334" t="s">
        <v>820</v>
      </c>
      <c r="Y646" s="47"/>
      <c r="Z646" s="48"/>
    </row>
    <row r="647" spans="1:26" s="11" customFormat="1" ht="16" x14ac:dyDescent="0.2">
      <c r="A647" s="141">
        <f t="shared" si="39"/>
        <v>646</v>
      </c>
      <c r="B647" s="46">
        <v>43935</v>
      </c>
      <c r="C647" s="13" t="str">
        <f t="shared" si="40"/>
        <v>USBP</v>
      </c>
      <c r="D647" s="45" t="s">
        <v>29</v>
      </c>
      <c r="E647" s="35" t="s">
        <v>376</v>
      </c>
      <c r="F647" s="35"/>
      <c r="G647" s="44" t="s">
        <v>86</v>
      </c>
      <c r="H647" s="163" t="str">
        <f t="shared" si="38"/>
        <v>Babb, MT</v>
      </c>
      <c r="I647" s="249">
        <v>1</v>
      </c>
      <c r="J647" s="45" t="s">
        <v>74</v>
      </c>
      <c r="K647" s="45" t="s">
        <v>74</v>
      </c>
      <c r="L647" s="45" t="s">
        <v>74</v>
      </c>
      <c r="M647" s="45" t="s">
        <v>74</v>
      </c>
      <c r="N647" s="43"/>
      <c r="O647" s="11" t="s">
        <v>74</v>
      </c>
      <c r="P647" s="43" t="s">
        <v>73</v>
      </c>
      <c r="Q647" s="44" t="s">
        <v>75</v>
      </c>
      <c r="R647" s="30"/>
      <c r="S647" s="43" t="s">
        <v>76</v>
      </c>
      <c r="T647" s="30"/>
      <c r="U647" s="30"/>
      <c r="V647" s="30" t="s">
        <v>944</v>
      </c>
      <c r="W647" s="11" t="s">
        <v>96</v>
      </c>
      <c r="X647" s="334" t="s">
        <v>820</v>
      </c>
      <c r="Y647" s="47"/>
      <c r="Z647" s="48"/>
    </row>
    <row r="648" spans="1:26" s="11" customFormat="1" ht="33" x14ac:dyDescent="0.25">
      <c r="A648" s="141">
        <f t="shared" si="39"/>
        <v>647</v>
      </c>
      <c r="B648" s="13">
        <v>43935</v>
      </c>
      <c r="C648" s="13" t="str">
        <f t="shared" si="40"/>
        <v>USBP</v>
      </c>
      <c r="D648" s="11" t="s">
        <v>20</v>
      </c>
      <c r="E648" s="11" t="s">
        <v>139</v>
      </c>
      <c r="G648" s="2" t="s">
        <v>72</v>
      </c>
      <c r="H648" s="163" t="str">
        <f t="shared" si="38"/>
        <v>Falfurrias, TX</v>
      </c>
      <c r="I648" s="129">
        <v>1</v>
      </c>
      <c r="J648" s="11" t="s">
        <v>73</v>
      </c>
      <c r="K648" s="11" t="s">
        <v>74</v>
      </c>
      <c r="L648" s="11" t="s">
        <v>73</v>
      </c>
      <c r="M648" s="11" t="s">
        <v>74</v>
      </c>
      <c r="O648" s="11" t="s">
        <v>73</v>
      </c>
      <c r="P648" s="11" t="s">
        <v>73</v>
      </c>
      <c r="Q648" s="2" t="s">
        <v>75</v>
      </c>
      <c r="R648" s="30"/>
      <c r="S648" s="43" t="s">
        <v>76</v>
      </c>
      <c r="T648" s="30"/>
      <c r="U648" s="30"/>
      <c r="V648" s="30" t="s">
        <v>944</v>
      </c>
      <c r="W648" s="11" t="s">
        <v>77</v>
      </c>
      <c r="X648" s="336" t="s">
        <v>821</v>
      </c>
      <c r="Y648" s="208"/>
      <c r="Z648" s="209"/>
    </row>
    <row r="649" spans="1:26" s="43" customFormat="1" ht="32" x14ac:dyDescent="0.2">
      <c r="A649" s="141">
        <f t="shared" si="39"/>
        <v>648</v>
      </c>
      <c r="B649" s="50">
        <v>43931</v>
      </c>
      <c r="C649" s="13" t="str">
        <f t="shared" si="40"/>
        <v>USBP</v>
      </c>
      <c r="D649" s="45" t="s">
        <v>17</v>
      </c>
      <c r="E649" s="53" t="s">
        <v>123</v>
      </c>
      <c r="F649" s="53"/>
      <c r="G649" s="44" t="s">
        <v>72</v>
      </c>
      <c r="H649" s="163" t="str">
        <f t="shared" si="38"/>
        <v>Laredo, TX</v>
      </c>
      <c r="I649" s="249">
        <v>1</v>
      </c>
      <c r="J649" s="45" t="s">
        <v>73</v>
      </c>
      <c r="K649" s="45" t="s">
        <v>74</v>
      </c>
      <c r="L649" s="45" t="s">
        <v>74</v>
      </c>
      <c r="M649" s="45" t="s">
        <v>74</v>
      </c>
      <c r="O649" s="11" t="s">
        <v>73</v>
      </c>
      <c r="P649" s="45" t="s">
        <v>73</v>
      </c>
      <c r="Q649" s="44" t="s">
        <v>75</v>
      </c>
      <c r="R649" s="30"/>
      <c r="S649" s="43" t="s">
        <v>76</v>
      </c>
      <c r="T649" s="30"/>
      <c r="U649" s="30"/>
      <c r="V649" s="30" t="s">
        <v>944</v>
      </c>
      <c r="W649" s="43" t="s">
        <v>77</v>
      </c>
      <c r="X649" s="346" t="s">
        <v>822</v>
      </c>
      <c r="Y649" s="47"/>
      <c r="Z649" s="48"/>
    </row>
    <row r="650" spans="1:26" s="11" customFormat="1" ht="49" x14ac:dyDescent="0.25">
      <c r="A650" s="141">
        <f t="shared" si="39"/>
        <v>649</v>
      </c>
      <c r="B650" s="13">
        <v>43938</v>
      </c>
      <c r="C650" s="13" t="str">
        <f t="shared" si="40"/>
        <v>USBP</v>
      </c>
      <c r="D650" s="11" t="s">
        <v>20</v>
      </c>
      <c r="E650" s="11" t="s">
        <v>20</v>
      </c>
      <c r="F650" s="11" t="s">
        <v>88</v>
      </c>
      <c r="G650" s="2" t="s">
        <v>72</v>
      </c>
      <c r="H650" s="163" t="str">
        <f t="shared" si="38"/>
        <v>Edinburg, TX</v>
      </c>
      <c r="I650" s="129">
        <v>1</v>
      </c>
      <c r="J650" s="11" t="s">
        <v>73</v>
      </c>
      <c r="K650" s="11" t="s">
        <v>74</v>
      </c>
      <c r="L650" s="11" t="s">
        <v>73</v>
      </c>
      <c r="M650" s="11" t="s">
        <v>74</v>
      </c>
      <c r="O650" s="11" t="s">
        <v>74</v>
      </c>
      <c r="P650" s="11" t="s">
        <v>73</v>
      </c>
      <c r="Q650" s="2" t="s">
        <v>75</v>
      </c>
      <c r="R650" s="30"/>
      <c r="S650" s="43" t="s">
        <v>76</v>
      </c>
      <c r="T650" s="30"/>
      <c r="U650" s="30"/>
      <c r="V650" s="30" t="s">
        <v>944</v>
      </c>
      <c r="W650" s="11" t="s">
        <v>77</v>
      </c>
      <c r="X650" s="336" t="s">
        <v>823</v>
      </c>
      <c r="Y650" s="208"/>
      <c r="Z650" s="209"/>
    </row>
    <row r="651" spans="1:26" s="11" customFormat="1" ht="68" x14ac:dyDescent="0.2">
      <c r="A651" s="141">
        <f t="shared" si="39"/>
        <v>650</v>
      </c>
      <c r="B651" s="1">
        <v>43919</v>
      </c>
      <c r="C651" s="13" t="str">
        <f t="shared" si="40"/>
        <v>USBP</v>
      </c>
      <c r="D651" s="2" t="s">
        <v>26</v>
      </c>
      <c r="E651" s="35" t="s">
        <v>26</v>
      </c>
      <c r="F651" s="35"/>
      <c r="G651" s="2" t="s">
        <v>86</v>
      </c>
      <c r="H651" s="163" t="str">
        <f t="shared" si="38"/>
        <v>Grand Island, NY</v>
      </c>
      <c r="I651" s="254">
        <v>1</v>
      </c>
      <c r="J651" s="2" t="s">
        <v>74</v>
      </c>
      <c r="K651" s="2" t="s">
        <v>73</v>
      </c>
      <c r="L651" s="2" t="s">
        <v>73</v>
      </c>
      <c r="M651" s="2" t="s">
        <v>74</v>
      </c>
      <c r="N651" s="2" t="s">
        <v>619</v>
      </c>
      <c r="O651" s="11" t="s">
        <v>73</v>
      </c>
      <c r="P651" s="16" t="s">
        <v>74</v>
      </c>
      <c r="Q651" s="2"/>
      <c r="R651" s="30"/>
      <c r="S651" s="43" t="s">
        <v>76</v>
      </c>
      <c r="T651" s="30"/>
      <c r="U651" s="30"/>
      <c r="V651" s="30" t="s">
        <v>944</v>
      </c>
      <c r="W651" s="11" t="s">
        <v>160</v>
      </c>
      <c r="X651" s="339" t="s">
        <v>824</v>
      </c>
      <c r="Y651" s="51"/>
      <c r="Z651" s="40"/>
    </row>
    <row r="652" spans="1:26" s="11" customFormat="1" ht="34" x14ac:dyDescent="0.2">
      <c r="A652" s="141">
        <f t="shared" si="39"/>
        <v>651</v>
      </c>
      <c r="B652" s="1">
        <v>43924</v>
      </c>
      <c r="C652" s="13" t="str">
        <f t="shared" si="40"/>
        <v>USBP</v>
      </c>
      <c r="D652" s="2" t="s">
        <v>26</v>
      </c>
      <c r="E652" s="35" t="s">
        <v>739</v>
      </c>
      <c r="F652" s="35"/>
      <c r="G652" s="2" t="s">
        <v>86</v>
      </c>
      <c r="H652" s="163" t="str">
        <f t="shared" si="38"/>
        <v>Erie, PA</v>
      </c>
      <c r="I652" s="254">
        <v>1</v>
      </c>
      <c r="J652" s="2" t="s">
        <v>74</v>
      </c>
      <c r="K652" s="2" t="s">
        <v>74</v>
      </c>
      <c r="L652" s="2" t="s">
        <v>73</v>
      </c>
      <c r="M652" s="2" t="s">
        <v>74</v>
      </c>
      <c r="N652" s="2"/>
      <c r="O652" s="11" t="s">
        <v>73</v>
      </c>
      <c r="P652" s="16" t="s">
        <v>74</v>
      </c>
      <c r="Q652" s="2"/>
      <c r="R652" s="30"/>
      <c r="S652" s="43" t="s">
        <v>76</v>
      </c>
      <c r="T652" s="30"/>
      <c r="U652" s="30"/>
      <c r="V652" s="30" t="s">
        <v>944</v>
      </c>
      <c r="W652" s="11" t="s">
        <v>77</v>
      </c>
      <c r="X652" s="339" t="s">
        <v>825</v>
      </c>
      <c r="Y652" s="51"/>
      <c r="Z652" s="40"/>
    </row>
    <row r="653" spans="1:26" s="11" customFormat="1" ht="107" x14ac:dyDescent="0.25">
      <c r="A653" s="141">
        <f t="shared" si="39"/>
        <v>652</v>
      </c>
      <c r="B653" s="13">
        <v>43929</v>
      </c>
      <c r="C653" s="13" t="str">
        <f t="shared" si="40"/>
        <v>USBP</v>
      </c>
      <c r="D653" s="11" t="s">
        <v>20</v>
      </c>
      <c r="E653" s="11" t="s">
        <v>139</v>
      </c>
      <c r="G653" s="2" t="s">
        <v>72</v>
      </c>
      <c r="H653" s="163" t="str">
        <f t="shared" si="38"/>
        <v>Falfurrias, TX</v>
      </c>
      <c r="I653" s="129">
        <v>1</v>
      </c>
      <c r="J653" s="11" t="s">
        <v>73</v>
      </c>
      <c r="K653" s="11" t="s">
        <v>74</v>
      </c>
      <c r="L653" s="11" t="s">
        <v>73</v>
      </c>
      <c r="M653" s="11" t="s">
        <v>74</v>
      </c>
      <c r="O653" s="11" t="s">
        <v>74</v>
      </c>
      <c r="P653" s="11" t="s">
        <v>73</v>
      </c>
      <c r="Q653" s="2" t="s">
        <v>75</v>
      </c>
      <c r="R653" s="30"/>
      <c r="S653" s="43" t="s">
        <v>76</v>
      </c>
      <c r="T653" s="30"/>
      <c r="U653" s="30"/>
      <c r="V653" s="30" t="s">
        <v>944</v>
      </c>
      <c r="W653" s="11" t="s">
        <v>91</v>
      </c>
      <c r="X653" s="333" t="s">
        <v>826</v>
      </c>
      <c r="Y653" s="208"/>
      <c r="Z653" s="209"/>
    </row>
    <row r="654" spans="1:26" s="43" customFormat="1" ht="16" x14ac:dyDescent="0.2">
      <c r="A654" s="141">
        <f t="shared" si="39"/>
        <v>653</v>
      </c>
      <c r="B654" s="47">
        <v>43928</v>
      </c>
      <c r="C654" s="13" t="str">
        <f t="shared" si="40"/>
        <v>USBP</v>
      </c>
      <c r="D654" s="43" t="s">
        <v>28</v>
      </c>
      <c r="E654" s="45" t="s">
        <v>28</v>
      </c>
      <c r="F654" s="45" t="s">
        <v>107</v>
      </c>
      <c r="G654" s="44" t="s">
        <v>86</v>
      </c>
      <c r="H654" s="163" t="str">
        <f t="shared" si="38"/>
        <v>El Paso, TX</v>
      </c>
      <c r="I654" s="248">
        <v>1</v>
      </c>
      <c r="J654" s="43" t="s">
        <v>74</v>
      </c>
      <c r="K654" s="43" t="s">
        <v>74</v>
      </c>
      <c r="L654" s="43" t="s">
        <v>73</v>
      </c>
      <c r="M654" s="43" t="s">
        <v>74</v>
      </c>
      <c r="O654" s="11" t="s">
        <v>74</v>
      </c>
      <c r="P654" s="43" t="s">
        <v>74</v>
      </c>
      <c r="Q654" s="44"/>
      <c r="R654" s="30"/>
      <c r="S654" s="43" t="s">
        <v>76</v>
      </c>
      <c r="T654" s="30"/>
      <c r="U654" s="30"/>
      <c r="V654" s="30" t="s">
        <v>944</v>
      </c>
      <c r="W654" s="43" t="s">
        <v>160</v>
      </c>
      <c r="X654" s="336" t="s">
        <v>827</v>
      </c>
      <c r="Y654" s="50"/>
      <c r="Z654" s="200"/>
    </row>
    <row r="655" spans="1:26" s="11" customFormat="1" ht="32" x14ac:dyDescent="0.2">
      <c r="A655" s="141">
        <f t="shared" si="39"/>
        <v>654</v>
      </c>
      <c r="B655" s="13">
        <v>43937</v>
      </c>
      <c r="C655" s="13" t="str">
        <f t="shared" si="40"/>
        <v>USBP</v>
      </c>
      <c r="D655" s="11" t="s">
        <v>27</v>
      </c>
      <c r="E655" s="35" t="s">
        <v>200</v>
      </c>
      <c r="F655" s="35"/>
      <c r="G655" s="2" t="s">
        <v>86</v>
      </c>
      <c r="H655" s="163" t="str">
        <f t="shared" si="38"/>
        <v>Gibralter, MI</v>
      </c>
      <c r="I655" s="129">
        <v>1</v>
      </c>
      <c r="J655" s="11" t="s">
        <v>74</v>
      </c>
      <c r="K655" s="11" t="s">
        <v>74</v>
      </c>
      <c r="L655" s="11" t="s">
        <v>73</v>
      </c>
      <c r="M655" s="11" t="s">
        <v>74</v>
      </c>
      <c r="O655" s="11" t="s">
        <v>74</v>
      </c>
      <c r="P655" s="11" t="s">
        <v>74</v>
      </c>
      <c r="Q655" s="2"/>
      <c r="R655" s="30"/>
      <c r="S655" s="43" t="s">
        <v>76</v>
      </c>
      <c r="T655" s="30"/>
      <c r="U655" s="30"/>
      <c r="V655" s="30" t="s">
        <v>944</v>
      </c>
      <c r="W655" s="11" t="s">
        <v>77</v>
      </c>
      <c r="X655" s="334" t="s">
        <v>828</v>
      </c>
      <c r="Y655" s="40"/>
      <c r="Z655" s="40"/>
    </row>
    <row r="656" spans="1:26" s="141" customFormat="1" ht="32" x14ac:dyDescent="0.2">
      <c r="A656" s="141">
        <f t="shared" si="39"/>
        <v>655</v>
      </c>
      <c r="B656" s="140">
        <v>43940</v>
      </c>
      <c r="C656" s="13" t="str">
        <f t="shared" si="40"/>
        <v>USBP</v>
      </c>
      <c r="D656" s="141" t="s">
        <v>25</v>
      </c>
      <c r="E656" s="141" t="s">
        <v>829</v>
      </c>
      <c r="G656" s="141" t="s">
        <v>86</v>
      </c>
      <c r="H656" s="163" t="str">
        <f t="shared" si="38"/>
        <v>Van Horn, TX</v>
      </c>
      <c r="I656" s="259">
        <v>1</v>
      </c>
      <c r="J656" s="141" t="s">
        <v>73</v>
      </c>
      <c r="K656" s="141" t="s">
        <v>74</v>
      </c>
      <c r="L656" s="142" t="s">
        <v>73</v>
      </c>
      <c r="M656" s="142" t="s">
        <v>74</v>
      </c>
      <c r="N656" s="142"/>
      <c r="O656" s="11" t="s">
        <v>74</v>
      </c>
      <c r="P656" s="142" t="s">
        <v>74</v>
      </c>
      <c r="Q656" s="235"/>
      <c r="R656" s="30"/>
      <c r="S656" s="43" t="s">
        <v>76</v>
      </c>
      <c r="T656" s="30"/>
      <c r="U656" s="30"/>
      <c r="V656" s="30" t="s">
        <v>944</v>
      </c>
      <c r="W656" s="141" t="s">
        <v>77</v>
      </c>
      <c r="X656" s="336" t="s">
        <v>830</v>
      </c>
      <c r="Z656" s="142"/>
    </row>
    <row r="657" spans="1:26" s="11" customFormat="1" ht="48" x14ac:dyDescent="0.2">
      <c r="A657" s="141">
        <f t="shared" si="39"/>
        <v>656</v>
      </c>
      <c r="B657" s="13">
        <v>43931</v>
      </c>
      <c r="C657" s="13" t="str">
        <f t="shared" si="40"/>
        <v>USBP</v>
      </c>
      <c r="D657" s="11" t="s">
        <v>33</v>
      </c>
      <c r="E657" s="11" t="s">
        <v>263</v>
      </c>
      <c r="G657" s="2" t="s">
        <v>89</v>
      </c>
      <c r="H657" s="163" t="str">
        <f t="shared" si="38"/>
        <v>Pine Valley, CA</v>
      </c>
      <c r="I657" s="129">
        <v>1</v>
      </c>
      <c r="J657" s="11" t="s">
        <v>73</v>
      </c>
      <c r="K657" s="11" t="s">
        <v>74</v>
      </c>
      <c r="L657" s="11" t="s">
        <v>73</v>
      </c>
      <c r="M657" s="11" t="s">
        <v>74</v>
      </c>
      <c r="O657" s="11" t="s">
        <v>74</v>
      </c>
      <c r="P657" s="11" t="s">
        <v>74</v>
      </c>
      <c r="Q657" s="2"/>
      <c r="R657" s="30"/>
      <c r="S657" s="43" t="s">
        <v>76</v>
      </c>
      <c r="T657" s="30"/>
      <c r="U657" s="30"/>
      <c r="V657" s="30" t="s">
        <v>944</v>
      </c>
      <c r="W657" s="11" t="s">
        <v>77</v>
      </c>
      <c r="X657" s="336" t="s">
        <v>831</v>
      </c>
      <c r="Y657" s="50"/>
      <c r="Z657" s="53"/>
    </row>
    <row r="658" spans="1:26" s="43" customFormat="1" ht="17" x14ac:dyDescent="0.2">
      <c r="A658" s="141">
        <f t="shared" si="39"/>
        <v>657</v>
      </c>
      <c r="B658" s="47">
        <v>43935</v>
      </c>
      <c r="C658" s="13" t="str">
        <f t="shared" si="40"/>
        <v>USBP</v>
      </c>
      <c r="D658" s="43" t="s">
        <v>35</v>
      </c>
      <c r="E658" s="43" t="s">
        <v>501</v>
      </c>
      <c r="G658" s="44" t="s">
        <v>89</v>
      </c>
      <c r="H658" s="163" t="str">
        <f t="shared" si="38"/>
        <v>Nogales, AZ</v>
      </c>
      <c r="I658" s="248">
        <v>1</v>
      </c>
      <c r="J658" s="43" t="s">
        <v>73</v>
      </c>
      <c r="K658" s="43" t="s">
        <v>74</v>
      </c>
      <c r="L658" s="43" t="s">
        <v>73</v>
      </c>
      <c r="M658" s="43" t="s">
        <v>74</v>
      </c>
      <c r="O658" s="11" t="s">
        <v>74</v>
      </c>
      <c r="P658" s="43" t="s">
        <v>74</v>
      </c>
      <c r="Q658" s="44"/>
      <c r="R658" s="30"/>
      <c r="S658" s="43" t="s">
        <v>76</v>
      </c>
      <c r="T658" s="30"/>
      <c r="U658" s="30"/>
      <c r="V658" s="30" t="s">
        <v>944</v>
      </c>
      <c r="W658" s="53" t="s">
        <v>77</v>
      </c>
      <c r="X658" s="339" t="s">
        <v>832</v>
      </c>
      <c r="Y658" s="212"/>
      <c r="Z658" s="53"/>
    </row>
    <row r="659" spans="1:26" s="43" customFormat="1" ht="32" x14ac:dyDescent="0.2">
      <c r="A659" s="141">
        <f t="shared" si="39"/>
        <v>658</v>
      </c>
      <c r="B659" s="47">
        <v>43924</v>
      </c>
      <c r="C659" s="13" t="str">
        <f t="shared" si="40"/>
        <v>USBP</v>
      </c>
      <c r="D659" s="43" t="s">
        <v>34</v>
      </c>
      <c r="E659" s="45" t="s">
        <v>34</v>
      </c>
      <c r="F659" s="45" t="s">
        <v>85</v>
      </c>
      <c r="G659" s="44" t="s">
        <v>89</v>
      </c>
      <c r="H659" s="163" t="str">
        <f t="shared" si="38"/>
        <v>El Centro, CA</v>
      </c>
      <c r="I659" s="248">
        <v>1</v>
      </c>
      <c r="J659" s="43" t="s">
        <v>73</v>
      </c>
      <c r="K659" s="43" t="s">
        <v>74</v>
      </c>
      <c r="L659" s="43" t="s">
        <v>73</v>
      </c>
      <c r="M659" s="43" t="s">
        <v>74</v>
      </c>
      <c r="O659" s="11" t="s">
        <v>74</v>
      </c>
      <c r="P659" s="43" t="s">
        <v>74</v>
      </c>
      <c r="Q659" s="134"/>
      <c r="R659" s="30"/>
      <c r="S659" s="43" t="s">
        <v>76</v>
      </c>
      <c r="T659" s="30"/>
      <c r="U659" s="30"/>
      <c r="V659" s="30" t="s">
        <v>944</v>
      </c>
      <c r="W659" s="43" t="s">
        <v>426</v>
      </c>
      <c r="X659" s="336" t="s">
        <v>833</v>
      </c>
      <c r="Y659" s="53"/>
      <c r="Z659" s="53"/>
    </row>
    <row r="660" spans="1:26" s="43" customFormat="1" ht="32" x14ac:dyDescent="0.2">
      <c r="A660" s="141">
        <f t="shared" si="39"/>
        <v>659</v>
      </c>
      <c r="B660" s="47">
        <v>43931</v>
      </c>
      <c r="C660" s="13" t="str">
        <f t="shared" si="40"/>
        <v>USBP</v>
      </c>
      <c r="D660" s="43" t="s">
        <v>34</v>
      </c>
      <c r="E660" s="45" t="s">
        <v>212</v>
      </c>
      <c r="F660" s="45"/>
      <c r="G660" s="44" t="s">
        <v>89</v>
      </c>
      <c r="H660" s="163" t="str">
        <f t="shared" si="38"/>
        <v>Indio, CA</v>
      </c>
      <c r="I660" s="248">
        <v>1</v>
      </c>
      <c r="J660" s="43" t="s">
        <v>73</v>
      </c>
      <c r="K660" s="43" t="s">
        <v>74</v>
      </c>
      <c r="L660" s="43" t="s">
        <v>73</v>
      </c>
      <c r="M660" s="43" t="s">
        <v>74</v>
      </c>
      <c r="O660" s="11" t="s">
        <v>74</v>
      </c>
      <c r="P660" s="43" t="s">
        <v>74</v>
      </c>
      <c r="Q660" s="134"/>
      <c r="R660" s="30"/>
      <c r="S660" s="43" t="s">
        <v>76</v>
      </c>
      <c r="T660" s="30"/>
      <c r="U660" s="30"/>
      <c r="V660" s="30" t="s">
        <v>944</v>
      </c>
      <c r="W660" s="43" t="s">
        <v>77</v>
      </c>
      <c r="X660" s="336" t="s">
        <v>834</v>
      </c>
      <c r="Y660" s="53"/>
      <c r="Z660" s="53"/>
    </row>
    <row r="661" spans="1:26" s="11" customFormat="1" ht="49" x14ac:dyDescent="0.25">
      <c r="A661" s="141">
        <f t="shared" si="39"/>
        <v>660</v>
      </c>
      <c r="B661" s="13">
        <v>43938</v>
      </c>
      <c r="C661" s="13" t="str">
        <f t="shared" si="40"/>
        <v>USBP</v>
      </c>
      <c r="D661" s="11" t="s">
        <v>20</v>
      </c>
      <c r="E661" s="11" t="s">
        <v>134</v>
      </c>
      <c r="G661" s="2" t="s">
        <v>72</v>
      </c>
      <c r="H661" s="163" t="str">
        <f t="shared" si="38"/>
        <v>Rio Grand City, TX</v>
      </c>
      <c r="I661" s="129">
        <v>1</v>
      </c>
      <c r="J661" s="11" t="s">
        <v>73</v>
      </c>
      <c r="K661" s="11" t="s">
        <v>74</v>
      </c>
      <c r="L661" s="11" t="s">
        <v>73</v>
      </c>
      <c r="M661" s="11" t="s">
        <v>74</v>
      </c>
      <c r="O661" s="11" t="s">
        <v>74</v>
      </c>
      <c r="P661" s="11" t="s">
        <v>73</v>
      </c>
      <c r="Q661" s="2" t="s">
        <v>75</v>
      </c>
      <c r="R661" s="30"/>
      <c r="S661" s="43" t="s">
        <v>76</v>
      </c>
      <c r="T661" s="30"/>
      <c r="U661" s="30"/>
      <c r="V661" s="30" t="s">
        <v>944</v>
      </c>
      <c r="W661" s="11" t="s">
        <v>77</v>
      </c>
      <c r="X661" s="336" t="s">
        <v>835</v>
      </c>
      <c r="Y661" s="208"/>
      <c r="Z661" s="209"/>
    </row>
    <row r="662" spans="1:26" s="43" customFormat="1" ht="51" x14ac:dyDescent="0.2">
      <c r="A662" s="141">
        <f t="shared" si="39"/>
        <v>661</v>
      </c>
      <c r="B662" s="50">
        <v>43937</v>
      </c>
      <c r="C662" s="13" t="str">
        <f t="shared" si="40"/>
        <v>USBP</v>
      </c>
      <c r="D662" s="45" t="s">
        <v>17</v>
      </c>
      <c r="E662" s="53" t="s">
        <v>123</v>
      </c>
      <c r="F662" s="53"/>
      <c r="G662" s="44" t="s">
        <v>72</v>
      </c>
      <c r="H662" s="163" t="str">
        <f t="shared" si="38"/>
        <v>Laredo, TX</v>
      </c>
      <c r="I662" s="249">
        <v>1</v>
      </c>
      <c r="J662" s="45" t="s">
        <v>73</v>
      </c>
      <c r="K662" s="45" t="s">
        <v>74</v>
      </c>
      <c r="L662" s="45" t="s">
        <v>73</v>
      </c>
      <c r="M662" s="45" t="s">
        <v>74</v>
      </c>
      <c r="O662" s="11" t="s">
        <v>73</v>
      </c>
      <c r="P662" s="45" t="s">
        <v>73</v>
      </c>
      <c r="Q662" s="44" t="s">
        <v>75</v>
      </c>
      <c r="R662" s="30"/>
      <c r="S662" s="43" t="s">
        <v>76</v>
      </c>
      <c r="T662" s="30"/>
      <c r="U662" s="30"/>
      <c r="V662" s="30" t="s">
        <v>944</v>
      </c>
      <c r="W662" s="43" t="s">
        <v>77</v>
      </c>
      <c r="X662" s="337" t="s">
        <v>836</v>
      </c>
      <c r="Y662" s="47"/>
      <c r="Z662" s="48"/>
    </row>
    <row r="663" spans="1:26" s="43" customFormat="1" ht="34" x14ac:dyDescent="0.2">
      <c r="A663" s="141">
        <f t="shared" si="39"/>
        <v>662</v>
      </c>
      <c r="B663" s="50">
        <v>43937</v>
      </c>
      <c r="C663" s="13" t="str">
        <f t="shared" si="40"/>
        <v>USBP</v>
      </c>
      <c r="D663" s="45" t="s">
        <v>17</v>
      </c>
      <c r="E663" s="53" t="s">
        <v>128</v>
      </c>
      <c r="F663" s="53"/>
      <c r="G663" s="44" t="s">
        <v>72</v>
      </c>
      <c r="H663" s="163" t="str">
        <f t="shared" si="38"/>
        <v>Hebbronville, TX</v>
      </c>
      <c r="I663" s="249">
        <v>1</v>
      </c>
      <c r="J663" s="45" t="s">
        <v>73</v>
      </c>
      <c r="K663" s="45" t="s">
        <v>74</v>
      </c>
      <c r="L663" s="45" t="s">
        <v>73</v>
      </c>
      <c r="M663" s="45" t="s">
        <v>74</v>
      </c>
      <c r="O663" s="11" t="s">
        <v>74</v>
      </c>
      <c r="P663" s="45" t="s">
        <v>74</v>
      </c>
      <c r="Q663" s="44"/>
      <c r="R663" s="30"/>
      <c r="S663" s="43" t="s">
        <v>76</v>
      </c>
      <c r="T663" s="30"/>
      <c r="U663" s="30"/>
      <c r="V663" s="30" t="s">
        <v>944</v>
      </c>
      <c r="W663" s="43" t="s">
        <v>77</v>
      </c>
      <c r="X663" s="337" t="s">
        <v>837</v>
      </c>
      <c r="Y663" s="47"/>
      <c r="Z663" s="48"/>
    </row>
    <row r="664" spans="1:26" s="43" customFormat="1" ht="34" x14ac:dyDescent="0.2">
      <c r="A664" s="141">
        <f t="shared" si="39"/>
        <v>663</v>
      </c>
      <c r="B664" s="50">
        <f t="shared" ref="B664:B678" si="41">B663</f>
        <v>43937</v>
      </c>
      <c r="C664" s="13" t="str">
        <f t="shared" si="40"/>
        <v>USBP</v>
      </c>
      <c r="D664" s="45" t="s">
        <v>17</v>
      </c>
      <c r="E664" s="53" t="s">
        <v>838</v>
      </c>
      <c r="F664" s="53"/>
      <c r="G664" s="44" t="s">
        <v>72</v>
      </c>
      <c r="H664" s="163" t="str">
        <f t="shared" si="38"/>
        <v>Laredo, TX</v>
      </c>
      <c r="I664" s="249">
        <v>1</v>
      </c>
      <c r="J664" s="45" t="s">
        <v>73</v>
      </c>
      <c r="K664" s="45" t="s">
        <v>74</v>
      </c>
      <c r="L664" s="45" t="s">
        <v>73</v>
      </c>
      <c r="M664" s="45" t="s">
        <v>74</v>
      </c>
      <c r="O664" s="11" t="s">
        <v>74</v>
      </c>
      <c r="P664" s="45" t="s">
        <v>74</v>
      </c>
      <c r="Q664" s="44"/>
      <c r="R664" s="30"/>
      <c r="S664" s="43" t="s">
        <v>76</v>
      </c>
      <c r="T664" s="30"/>
      <c r="U664" s="30"/>
      <c r="V664" s="30" t="s">
        <v>944</v>
      </c>
      <c r="W664" s="43" t="s">
        <v>77</v>
      </c>
      <c r="X664" s="337" t="s">
        <v>812</v>
      </c>
      <c r="Y664" s="47"/>
      <c r="Z664" s="48"/>
    </row>
    <row r="665" spans="1:26" s="43" customFormat="1" ht="34" x14ac:dyDescent="0.2">
      <c r="A665" s="141">
        <f t="shared" si="39"/>
        <v>664</v>
      </c>
      <c r="B665" s="50">
        <f t="shared" si="41"/>
        <v>43937</v>
      </c>
      <c r="C665" s="13" t="str">
        <f t="shared" si="40"/>
        <v>USBP</v>
      </c>
      <c r="D665" s="45" t="s">
        <v>17</v>
      </c>
      <c r="E665" s="53" t="s">
        <v>123</v>
      </c>
      <c r="F665" s="53"/>
      <c r="G665" s="44" t="s">
        <v>72</v>
      </c>
      <c r="H665" s="163" t="str">
        <f t="shared" si="38"/>
        <v>Laredo, TX</v>
      </c>
      <c r="I665" s="249">
        <v>1</v>
      </c>
      <c r="J665" s="45" t="s">
        <v>73</v>
      </c>
      <c r="K665" s="45" t="s">
        <v>74</v>
      </c>
      <c r="L665" s="45" t="s">
        <v>73</v>
      </c>
      <c r="M665" s="45" t="s">
        <v>74</v>
      </c>
      <c r="O665" s="11" t="s">
        <v>74</v>
      </c>
      <c r="P665" s="45" t="s">
        <v>74</v>
      </c>
      <c r="Q665" s="44"/>
      <c r="R665" s="30"/>
      <c r="S665" s="43" t="s">
        <v>76</v>
      </c>
      <c r="T665" s="30"/>
      <c r="U665" s="30"/>
      <c r="V665" s="30" t="s">
        <v>944</v>
      </c>
      <c r="W665" s="43" t="s">
        <v>77</v>
      </c>
      <c r="X665" s="337" t="s">
        <v>812</v>
      </c>
      <c r="Y665" s="47"/>
      <c r="Z665" s="48"/>
    </row>
    <row r="666" spans="1:26" s="43" customFormat="1" ht="34" x14ac:dyDescent="0.2">
      <c r="A666" s="141">
        <f t="shared" si="39"/>
        <v>665</v>
      </c>
      <c r="B666" s="50">
        <f t="shared" si="41"/>
        <v>43937</v>
      </c>
      <c r="C666" s="13" t="str">
        <f t="shared" si="40"/>
        <v>USBP</v>
      </c>
      <c r="D666" s="45" t="s">
        <v>17</v>
      </c>
      <c r="E666" s="53" t="s">
        <v>517</v>
      </c>
      <c r="F666" s="53"/>
      <c r="G666" s="44" t="s">
        <v>72</v>
      </c>
      <c r="H666" s="163" t="str">
        <f t="shared" si="38"/>
        <v>Laredo, TX</v>
      </c>
      <c r="I666" s="249">
        <v>1</v>
      </c>
      <c r="J666" s="45" t="s">
        <v>73</v>
      </c>
      <c r="K666" s="45" t="s">
        <v>74</v>
      </c>
      <c r="L666" s="45" t="s">
        <v>73</v>
      </c>
      <c r="M666" s="45" t="s">
        <v>74</v>
      </c>
      <c r="O666" s="11" t="s">
        <v>74</v>
      </c>
      <c r="P666" s="45" t="s">
        <v>74</v>
      </c>
      <c r="Q666" s="44"/>
      <c r="R666" s="30"/>
      <c r="S666" s="43" t="s">
        <v>76</v>
      </c>
      <c r="T666" s="30"/>
      <c r="U666" s="30"/>
      <c r="V666" s="30" t="s">
        <v>944</v>
      </c>
      <c r="W666" s="43" t="s">
        <v>77</v>
      </c>
      <c r="X666" s="337" t="s">
        <v>812</v>
      </c>
      <c r="Y666" s="47"/>
      <c r="Z666" s="48"/>
    </row>
    <row r="667" spans="1:26" s="43" customFormat="1" ht="34" x14ac:dyDescent="0.2">
      <c r="A667" s="141">
        <f t="shared" si="39"/>
        <v>666</v>
      </c>
      <c r="B667" s="50">
        <f t="shared" si="41"/>
        <v>43937</v>
      </c>
      <c r="C667" s="13" t="str">
        <f t="shared" si="40"/>
        <v>USBP</v>
      </c>
      <c r="D667" s="45" t="s">
        <v>17</v>
      </c>
      <c r="E667" s="53" t="s">
        <v>517</v>
      </c>
      <c r="F667" s="53"/>
      <c r="G667" s="44" t="s">
        <v>72</v>
      </c>
      <c r="H667" s="163" t="str">
        <f t="shared" si="38"/>
        <v>Laredo, TX</v>
      </c>
      <c r="I667" s="249">
        <v>1</v>
      </c>
      <c r="J667" s="45" t="s">
        <v>73</v>
      </c>
      <c r="K667" s="45" t="s">
        <v>74</v>
      </c>
      <c r="L667" s="45" t="s">
        <v>73</v>
      </c>
      <c r="M667" s="45" t="s">
        <v>74</v>
      </c>
      <c r="O667" s="11" t="s">
        <v>74</v>
      </c>
      <c r="P667" s="45" t="s">
        <v>74</v>
      </c>
      <c r="Q667" s="44"/>
      <c r="R667" s="30"/>
      <c r="S667" s="43" t="s">
        <v>76</v>
      </c>
      <c r="T667" s="30"/>
      <c r="U667" s="30"/>
      <c r="V667" s="30" t="s">
        <v>944</v>
      </c>
      <c r="W667" s="43" t="s">
        <v>77</v>
      </c>
      <c r="X667" s="337" t="s">
        <v>812</v>
      </c>
      <c r="Y667" s="47"/>
      <c r="Z667" s="48"/>
    </row>
    <row r="668" spans="1:26" s="43" customFormat="1" ht="34" x14ac:dyDescent="0.2">
      <c r="A668" s="141">
        <f t="shared" si="39"/>
        <v>667</v>
      </c>
      <c r="B668" s="50">
        <f t="shared" si="41"/>
        <v>43937</v>
      </c>
      <c r="C668" s="13" t="str">
        <f t="shared" si="40"/>
        <v>USBP</v>
      </c>
      <c r="D668" s="45" t="s">
        <v>17</v>
      </c>
      <c r="E668" s="53" t="s">
        <v>838</v>
      </c>
      <c r="F668" s="53"/>
      <c r="G668" s="44" t="s">
        <v>72</v>
      </c>
      <c r="H668" s="163" t="str">
        <f t="shared" si="38"/>
        <v>Laredo, TX</v>
      </c>
      <c r="I668" s="249">
        <v>1</v>
      </c>
      <c r="J668" s="45" t="s">
        <v>73</v>
      </c>
      <c r="K668" s="45" t="s">
        <v>74</v>
      </c>
      <c r="L668" s="45" t="s">
        <v>73</v>
      </c>
      <c r="M668" s="45" t="s">
        <v>74</v>
      </c>
      <c r="O668" s="11" t="s">
        <v>74</v>
      </c>
      <c r="P668" s="45" t="s">
        <v>74</v>
      </c>
      <c r="Q668" s="44"/>
      <c r="R668" s="30"/>
      <c r="S668" s="43" t="s">
        <v>76</v>
      </c>
      <c r="T668" s="30"/>
      <c r="U668" s="30"/>
      <c r="V668" s="30" t="s">
        <v>944</v>
      </c>
      <c r="W668" s="43" t="s">
        <v>77</v>
      </c>
      <c r="X668" s="337" t="s">
        <v>812</v>
      </c>
      <c r="Y668" s="47"/>
      <c r="Z668" s="48"/>
    </row>
    <row r="669" spans="1:26" s="43" customFormat="1" ht="34" x14ac:dyDescent="0.2">
      <c r="A669" s="141">
        <f t="shared" si="39"/>
        <v>668</v>
      </c>
      <c r="B669" s="50">
        <f t="shared" si="41"/>
        <v>43937</v>
      </c>
      <c r="C669" s="13" t="str">
        <f t="shared" si="40"/>
        <v>USBP</v>
      </c>
      <c r="D669" s="45" t="s">
        <v>17</v>
      </c>
      <c r="E669" s="53" t="s">
        <v>838</v>
      </c>
      <c r="F669" s="53"/>
      <c r="G669" s="44" t="s">
        <v>72</v>
      </c>
      <c r="H669" s="163" t="str">
        <f t="shared" si="38"/>
        <v>Laredo, TX</v>
      </c>
      <c r="I669" s="249">
        <v>1</v>
      </c>
      <c r="J669" s="45" t="s">
        <v>73</v>
      </c>
      <c r="K669" s="45" t="s">
        <v>74</v>
      </c>
      <c r="L669" s="45" t="s">
        <v>73</v>
      </c>
      <c r="M669" s="45" t="s">
        <v>74</v>
      </c>
      <c r="O669" s="11" t="s">
        <v>74</v>
      </c>
      <c r="P669" s="45" t="s">
        <v>74</v>
      </c>
      <c r="Q669" s="44"/>
      <c r="R669" s="30"/>
      <c r="S669" s="43" t="s">
        <v>76</v>
      </c>
      <c r="T669" s="30"/>
      <c r="U669" s="30"/>
      <c r="V669" s="30" t="s">
        <v>944</v>
      </c>
      <c r="W669" s="43" t="s">
        <v>77</v>
      </c>
      <c r="X669" s="337" t="s">
        <v>812</v>
      </c>
      <c r="Y669" s="47"/>
      <c r="Z669" s="48"/>
    </row>
    <row r="670" spans="1:26" s="43" customFormat="1" ht="34" x14ac:dyDescent="0.2">
      <c r="A670" s="141">
        <f t="shared" si="39"/>
        <v>669</v>
      </c>
      <c r="B670" s="50">
        <f t="shared" si="41"/>
        <v>43937</v>
      </c>
      <c r="C670" s="13" t="str">
        <f t="shared" si="40"/>
        <v>USBP</v>
      </c>
      <c r="D670" s="45" t="s">
        <v>17</v>
      </c>
      <c r="E670" s="53" t="s">
        <v>123</v>
      </c>
      <c r="F670" s="53"/>
      <c r="G670" s="44" t="s">
        <v>72</v>
      </c>
      <c r="H670" s="163" t="str">
        <f t="shared" si="38"/>
        <v>Laredo, TX</v>
      </c>
      <c r="I670" s="249">
        <v>1</v>
      </c>
      <c r="J670" s="45" t="s">
        <v>73</v>
      </c>
      <c r="K670" s="45" t="s">
        <v>74</v>
      </c>
      <c r="L670" s="45" t="s">
        <v>73</v>
      </c>
      <c r="M670" s="45" t="s">
        <v>74</v>
      </c>
      <c r="O670" s="11" t="s">
        <v>74</v>
      </c>
      <c r="P670" s="45" t="s">
        <v>74</v>
      </c>
      <c r="Q670" s="44"/>
      <c r="R670" s="30"/>
      <c r="S670" s="43" t="s">
        <v>76</v>
      </c>
      <c r="T670" s="30"/>
      <c r="U670" s="30"/>
      <c r="V670" s="30" t="s">
        <v>944</v>
      </c>
      <c r="W670" s="43" t="s">
        <v>77</v>
      </c>
      <c r="X670" s="337" t="s">
        <v>812</v>
      </c>
      <c r="Y670" s="47"/>
      <c r="Z670" s="48"/>
    </row>
    <row r="671" spans="1:26" s="43" customFormat="1" ht="34" x14ac:dyDescent="0.2">
      <c r="A671" s="141">
        <f t="shared" si="39"/>
        <v>670</v>
      </c>
      <c r="B671" s="50">
        <f t="shared" si="41"/>
        <v>43937</v>
      </c>
      <c r="C671" s="13" t="str">
        <f t="shared" si="40"/>
        <v>USBP</v>
      </c>
      <c r="D671" s="45" t="s">
        <v>17</v>
      </c>
      <c r="E671" s="53" t="s">
        <v>838</v>
      </c>
      <c r="F671" s="53"/>
      <c r="G671" s="44" t="s">
        <v>72</v>
      </c>
      <c r="H671" s="163" t="str">
        <f t="shared" si="38"/>
        <v>Laredo, TX</v>
      </c>
      <c r="I671" s="249">
        <v>1</v>
      </c>
      <c r="J671" s="45" t="s">
        <v>73</v>
      </c>
      <c r="K671" s="45" t="s">
        <v>74</v>
      </c>
      <c r="L671" s="45" t="s">
        <v>73</v>
      </c>
      <c r="M671" s="45" t="s">
        <v>74</v>
      </c>
      <c r="O671" s="11" t="s">
        <v>74</v>
      </c>
      <c r="P671" s="45" t="s">
        <v>74</v>
      </c>
      <c r="Q671" s="44"/>
      <c r="R671" s="30"/>
      <c r="S671" s="43" t="s">
        <v>76</v>
      </c>
      <c r="T671" s="30"/>
      <c r="U671" s="30"/>
      <c r="V671" s="30" t="s">
        <v>944</v>
      </c>
      <c r="W671" s="43" t="s">
        <v>77</v>
      </c>
      <c r="X671" s="337" t="s">
        <v>812</v>
      </c>
      <c r="Y671" s="47"/>
      <c r="Z671" s="48"/>
    </row>
    <row r="672" spans="1:26" s="43" customFormat="1" ht="34" x14ac:dyDescent="0.2">
      <c r="A672" s="141">
        <f t="shared" si="39"/>
        <v>671</v>
      </c>
      <c r="B672" s="50">
        <f t="shared" si="41"/>
        <v>43937</v>
      </c>
      <c r="C672" s="13" t="str">
        <f t="shared" si="40"/>
        <v>USBP</v>
      </c>
      <c r="D672" s="45" t="s">
        <v>17</v>
      </c>
      <c r="E672" s="53" t="s">
        <v>128</v>
      </c>
      <c r="F672" s="53"/>
      <c r="G672" s="44" t="s">
        <v>72</v>
      </c>
      <c r="H672" s="163" t="str">
        <f t="shared" si="38"/>
        <v>Hebbronville, TX</v>
      </c>
      <c r="I672" s="249">
        <v>1</v>
      </c>
      <c r="J672" s="45" t="s">
        <v>73</v>
      </c>
      <c r="K672" s="45" t="s">
        <v>74</v>
      </c>
      <c r="L672" s="45" t="s">
        <v>73</v>
      </c>
      <c r="M672" s="45" t="s">
        <v>74</v>
      </c>
      <c r="O672" s="11" t="s">
        <v>74</v>
      </c>
      <c r="P672" s="45" t="s">
        <v>74</v>
      </c>
      <c r="Q672" s="44"/>
      <c r="R672" s="30"/>
      <c r="S672" s="43" t="s">
        <v>76</v>
      </c>
      <c r="T672" s="30"/>
      <c r="U672" s="30"/>
      <c r="V672" s="30" t="s">
        <v>944</v>
      </c>
      <c r="W672" s="43" t="s">
        <v>77</v>
      </c>
      <c r="X672" s="337" t="s">
        <v>812</v>
      </c>
      <c r="Y672" s="47"/>
      <c r="Z672" s="48"/>
    </row>
    <row r="673" spans="1:26" s="43" customFormat="1" ht="34" x14ac:dyDescent="0.2">
      <c r="A673" s="141">
        <f t="shared" si="39"/>
        <v>672</v>
      </c>
      <c r="B673" s="50">
        <f t="shared" si="41"/>
        <v>43937</v>
      </c>
      <c r="C673" s="13" t="str">
        <f t="shared" si="40"/>
        <v>USBP</v>
      </c>
      <c r="D673" s="45" t="s">
        <v>17</v>
      </c>
      <c r="E673" s="53" t="s">
        <v>123</v>
      </c>
      <c r="F673" s="53"/>
      <c r="G673" s="44" t="s">
        <v>72</v>
      </c>
      <c r="H673" s="163" t="str">
        <f t="shared" si="38"/>
        <v>Laredo, TX</v>
      </c>
      <c r="I673" s="249">
        <v>1</v>
      </c>
      <c r="J673" s="45" t="s">
        <v>73</v>
      </c>
      <c r="K673" s="45" t="s">
        <v>74</v>
      </c>
      <c r="L673" s="45" t="s">
        <v>73</v>
      </c>
      <c r="M673" s="45" t="s">
        <v>74</v>
      </c>
      <c r="O673" s="11" t="s">
        <v>74</v>
      </c>
      <c r="P673" s="45" t="s">
        <v>74</v>
      </c>
      <c r="Q673" s="44"/>
      <c r="R673" s="30"/>
      <c r="S673" s="43" t="s">
        <v>76</v>
      </c>
      <c r="T673" s="30"/>
      <c r="U673" s="30"/>
      <c r="V673" s="30" t="s">
        <v>944</v>
      </c>
      <c r="W673" s="43" t="s">
        <v>77</v>
      </c>
      <c r="X673" s="337" t="s">
        <v>812</v>
      </c>
      <c r="Y673" s="47"/>
      <c r="Z673" s="48"/>
    </row>
    <row r="674" spans="1:26" s="43" customFormat="1" ht="34" x14ac:dyDescent="0.2">
      <c r="A674" s="141">
        <f t="shared" si="39"/>
        <v>673</v>
      </c>
      <c r="B674" s="50">
        <f t="shared" si="41"/>
        <v>43937</v>
      </c>
      <c r="C674" s="13" t="str">
        <f t="shared" si="40"/>
        <v>USBP</v>
      </c>
      <c r="D674" s="45" t="s">
        <v>17</v>
      </c>
      <c r="E674" s="53" t="s">
        <v>128</v>
      </c>
      <c r="F674" s="53"/>
      <c r="G674" s="44" t="s">
        <v>72</v>
      </c>
      <c r="H674" s="163" t="str">
        <f t="shared" si="38"/>
        <v>Hebbronville, TX</v>
      </c>
      <c r="I674" s="249">
        <v>1</v>
      </c>
      <c r="J674" s="45" t="s">
        <v>73</v>
      </c>
      <c r="K674" s="45" t="s">
        <v>74</v>
      </c>
      <c r="L674" s="45" t="s">
        <v>73</v>
      </c>
      <c r="M674" s="45" t="s">
        <v>74</v>
      </c>
      <c r="O674" s="11" t="s">
        <v>74</v>
      </c>
      <c r="P674" s="45" t="s">
        <v>74</v>
      </c>
      <c r="Q674" s="44"/>
      <c r="R674" s="30"/>
      <c r="S674" s="43" t="s">
        <v>76</v>
      </c>
      <c r="T674" s="30"/>
      <c r="U674" s="30"/>
      <c r="V674" s="30" t="s">
        <v>944</v>
      </c>
      <c r="W674" s="43" t="s">
        <v>77</v>
      </c>
      <c r="X674" s="337" t="s">
        <v>812</v>
      </c>
      <c r="Y674" s="47"/>
      <c r="Z674" s="48"/>
    </row>
    <row r="675" spans="1:26" s="43" customFormat="1" ht="34" x14ac:dyDescent="0.2">
      <c r="A675" s="141">
        <f t="shared" si="39"/>
        <v>674</v>
      </c>
      <c r="B675" s="50">
        <f t="shared" si="41"/>
        <v>43937</v>
      </c>
      <c r="C675" s="13" t="str">
        <f t="shared" si="40"/>
        <v>USBP</v>
      </c>
      <c r="D675" s="45" t="s">
        <v>17</v>
      </c>
      <c r="E675" s="53" t="s">
        <v>128</v>
      </c>
      <c r="F675" s="53"/>
      <c r="G675" s="44" t="s">
        <v>72</v>
      </c>
      <c r="H675" s="163" t="str">
        <f t="shared" si="38"/>
        <v>Hebbronville, TX</v>
      </c>
      <c r="I675" s="249">
        <v>1</v>
      </c>
      <c r="J675" s="45" t="s">
        <v>73</v>
      </c>
      <c r="K675" s="45" t="s">
        <v>74</v>
      </c>
      <c r="L675" s="45" t="s">
        <v>73</v>
      </c>
      <c r="M675" s="45" t="s">
        <v>74</v>
      </c>
      <c r="O675" s="11" t="s">
        <v>74</v>
      </c>
      <c r="P675" s="45" t="s">
        <v>74</v>
      </c>
      <c r="Q675" s="44"/>
      <c r="R675" s="30"/>
      <c r="S675" s="43" t="s">
        <v>76</v>
      </c>
      <c r="T675" s="30"/>
      <c r="U675" s="30"/>
      <c r="V675" s="30" t="s">
        <v>944</v>
      </c>
      <c r="W675" s="43" t="s">
        <v>77</v>
      </c>
      <c r="X675" s="337" t="s">
        <v>812</v>
      </c>
      <c r="Y675" s="47"/>
      <c r="Z675" s="48"/>
    </row>
    <row r="676" spans="1:26" s="43" customFormat="1" ht="34" x14ac:dyDescent="0.2">
      <c r="A676" s="141">
        <f t="shared" si="39"/>
        <v>675</v>
      </c>
      <c r="B676" s="50">
        <f t="shared" si="41"/>
        <v>43937</v>
      </c>
      <c r="C676" s="13" t="str">
        <f t="shared" si="40"/>
        <v>USBP</v>
      </c>
      <c r="D676" s="45" t="s">
        <v>17</v>
      </c>
      <c r="E676" s="53" t="s">
        <v>128</v>
      </c>
      <c r="F676" s="53"/>
      <c r="G676" s="44" t="s">
        <v>72</v>
      </c>
      <c r="H676" s="163" t="str">
        <f t="shared" si="38"/>
        <v>Hebbronville, TX</v>
      </c>
      <c r="I676" s="249">
        <v>1</v>
      </c>
      <c r="J676" s="45" t="s">
        <v>73</v>
      </c>
      <c r="K676" s="45" t="s">
        <v>74</v>
      </c>
      <c r="L676" s="45" t="s">
        <v>73</v>
      </c>
      <c r="M676" s="45" t="s">
        <v>74</v>
      </c>
      <c r="O676" s="11" t="s">
        <v>74</v>
      </c>
      <c r="P676" s="45" t="s">
        <v>74</v>
      </c>
      <c r="Q676" s="44"/>
      <c r="R676" s="30"/>
      <c r="S676" s="43" t="s">
        <v>76</v>
      </c>
      <c r="T676" s="30"/>
      <c r="U676" s="30"/>
      <c r="V676" s="30" t="s">
        <v>944</v>
      </c>
      <c r="W676" s="43" t="s">
        <v>77</v>
      </c>
      <c r="X676" s="337" t="s">
        <v>812</v>
      </c>
      <c r="Y676" s="47"/>
      <c r="Z676" s="48"/>
    </row>
    <row r="677" spans="1:26" s="43" customFormat="1" ht="34" x14ac:dyDescent="0.2">
      <c r="A677" s="141">
        <f t="shared" si="39"/>
        <v>676</v>
      </c>
      <c r="B677" s="50">
        <f t="shared" si="41"/>
        <v>43937</v>
      </c>
      <c r="C677" s="13" t="str">
        <f t="shared" si="40"/>
        <v>USBP</v>
      </c>
      <c r="D677" s="45" t="s">
        <v>17</v>
      </c>
      <c r="E677" s="53" t="s">
        <v>123</v>
      </c>
      <c r="F677" s="53"/>
      <c r="G677" s="44" t="s">
        <v>72</v>
      </c>
      <c r="H677" s="163" t="str">
        <f t="shared" si="38"/>
        <v>Laredo, TX</v>
      </c>
      <c r="I677" s="249">
        <v>1</v>
      </c>
      <c r="J677" s="45" t="s">
        <v>73</v>
      </c>
      <c r="K677" s="45" t="s">
        <v>74</v>
      </c>
      <c r="L677" s="45" t="s">
        <v>73</v>
      </c>
      <c r="M677" s="45" t="s">
        <v>74</v>
      </c>
      <c r="O677" s="11" t="s">
        <v>74</v>
      </c>
      <c r="P677" s="45" t="s">
        <v>74</v>
      </c>
      <c r="Q677" s="44"/>
      <c r="R677" s="30"/>
      <c r="S677" s="43" t="s">
        <v>76</v>
      </c>
      <c r="T677" s="30"/>
      <c r="U677" s="30"/>
      <c r="V677" s="30" t="s">
        <v>944</v>
      </c>
      <c r="W677" s="43" t="s">
        <v>77</v>
      </c>
      <c r="X677" s="337" t="s">
        <v>812</v>
      </c>
      <c r="Y677" s="47"/>
      <c r="Z677" s="48"/>
    </row>
    <row r="678" spans="1:26" s="43" customFormat="1" ht="34" x14ac:dyDescent="0.2">
      <c r="A678" s="141">
        <f t="shared" si="39"/>
        <v>677</v>
      </c>
      <c r="B678" s="50">
        <f t="shared" si="41"/>
        <v>43937</v>
      </c>
      <c r="C678" s="13" t="str">
        <f t="shared" si="40"/>
        <v>USBP</v>
      </c>
      <c r="D678" s="45" t="s">
        <v>17</v>
      </c>
      <c r="E678" s="53" t="s">
        <v>123</v>
      </c>
      <c r="F678" s="53"/>
      <c r="G678" s="44" t="s">
        <v>72</v>
      </c>
      <c r="H678" s="163" t="str">
        <f t="shared" si="38"/>
        <v>Laredo, TX</v>
      </c>
      <c r="I678" s="249">
        <v>1</v>
      </c>
      <c r="J678" s="45" t="s">
        <v>73</v>
      </c>
      <c r="K678" s="45" t="s">
        <v>74</v>
      </c>
      <c r="L678" s="45" t="s">
        <v>73</v>
      </c>
      <c r="M678" s="45" t="s">
        <v>74</v>
      </c>
      <c r="O678" s="11" t="s">
        <v>74</v>
      </c>
      <c r="P678" s="45" t="s">
        <v>74</v>
      </c>
      <c r="Q678" s="44"/>
      <c r="R678" s="30"/>
      <c r="S678" s="43" t="s">
        <v>76</v>
      </c>
      <c r="T678" s="30"/>
      <c r="U678" s="30"/>
      <c r="V678" s="30" t="s">
        <v>944</v>
      </c>
      <c r="W678" s="43" t="s">
        <v>77</v>
      </c>
      <c r="X678" s="337" t="s">
        <v>812</v>
      </c>
      <c r="Y678" s="47"/>
      <c r="Z678" s="48"/>
    </row>
    <row r="679" spans="1:26" s="43" customFormat="1" ht="34" x14ac:dyDescent="0.2">
      <c r="A679" s="141">
        <f t="shared" si="39"/>
        <v>678</v>
      </c>
      <c r="B679" s="50">
        <f>'USBP MASTER'!B700</f>
        <v>43937</v>
      </c>
      <c r="C679" s="13" t="str">
        <f t="shared" si="40"/>
        <v>USBP</v>
      </c>
      <c r="D679" s="45" t="s">
        <v>17</v>
      </c>
      <c r="E679" s="53" t="s">
        <v>123</v>
      </c>
      <c r="F679" s="53"/>
      <c r="G679" s="44" t="s">
        <v>72</v>
      </c>
      <c r="H679" s="163" t="str">
        <f t="shared" si="38"/>
        <v>Laredo, TX</v>
      </c>
      <c r="I679" s="249">
        <v>1</v>
      </c>
      <c r="J679" s="45" t="s">
        <v>73</v>
      </c>
      <c r="K679" s="45" t="s">
        <v>74</v>
      </c>
      <c r="L679" s="45" t="s">
        <v>73</v>
      </c>
      <c r="M679" s="45" t="s">
        <v>74</v>
      </c>
      <c r="O679" s="11" t="s">
        <v>74</v>
      </c>
      <c r="P679" s="45" t="s">
        <v>74</v>
      </c>
      <c r="Q679" s="44"/>
      <c r="R679" s="30"/>
      <c r="S679" s="43" t="s">
        <v>76</v>
      </c>
      <c r="T679" s="30"/>
      <c r="U679" s="30"/>
      <c r="V679" s="30" t="s">
        <v>944</v>
      </c>
      <c r="W679" s="43" t="s">
        <v>77</v>
      </c>
      <c r="X679" s="348" t="s">
        <v>839</v>
      </c>
      <c r="Y679" s="47"/>
      <c r="Z679" s="48"/>
    </row>
    <row r="680" spans="1:26" s="43" customFormat="1" ht="34" x14ac:dyDescent="0.2">
      <c r="A680" s="141">
        <f t="shared" si="39"/>
        <v>679</v>
      </c>
      <c r="B680" s="50">
        <v>43938</v>
      </c>
      <c r="C680" s="13" t="str">
        <f t="shared" si="40"/>
        <v>USBP</v>
      </c>
      <c r="D680" s="45" t="s">
        <v>17</v>
      </c>
      <c r="E680" s="53" t="s">
        <v>128</v>
      </c>
      <c r="F680" s="53"/>
      <c r="G680" s="44" t="s">
        <v>72</v>
      </c>
      <c r="H680" s="163" t="str">
        <f t="shared" si="38"/>
        <v>Hebbronville, TX</v>
      </c>
      <c r="I680" s="249">
        <v>1</v>
      </c>
      <c r="J680" s="45" t="s">
        <v>73</v>
      </c>
      <c r="K680" s="45" t="s">
        <v>74</v>
      </c>
      <c r="L680" s="45" t="s">
        <v>73</v>
      </c>
      <c r="M680" s="45" t="s">
        <v>74</v>
      </c>
      <c r="O680" s="11" t="s">
        <v>74</v>
      </c>
      <c r="P680" s="45" t="s">
        <v>74</v>
      </c>
      <c r="Q680" s="44"/>
      <c r="R680" s="30"/>
      <c r="S680" s="43" t="s">
        <v>76</v>
      </c>
      <c r="T680" s="30"/>
      <c r="U680" s="30"/>
      <c r="V680" s="30" t="s">
        <v>944</v>
      </c>
      <c r="W680" s="43" t="s">
        <v>77</v>
      </c>
      <c r="X680" s="348" t="s">
        <v>839</v>
      </c>
      <c r="Y680" s="47"/>
      <c r="Z680" s="48"/>
    </row>
    <row r="681" spans="1:26" s="43" customFormat="1" ht="34" x14ac:dyDescent="0.2">
      <c r="A681" s="141">
        <f t="shared" si="39"/>
        <v>680</v>
      </c>
      <c r="B681" s="50">
        <f>B680</f>
        <v>43938</v>
      </c>
      <c r="C681" s="13" t="str">
        <f t="shared" si="40"/>
        <v>USBP</v>
      </c>
      <c r="D681" s="45" t="s">
        <v>17</v>
      </c>
      <c r="E681" s="53" t="s">
        <v>838</v>
      </c>
      <c r="F681" s="53"/>
      <c r="G681" s="44" t="s">
        <v>72</v>
      </c>
      <c r="H681" s="163" t="str">
        <f t="shared" si="38"/>
        <v>Laredo, TX</v>
      </c>
      <c r="I681" s="249">
        <v>1</v>
      </c>
      <c r="J681" s="45" t="s">
        <v>73</v>
      </c>
      <c r="K681" s="45" t="s">
        <v>74</v>
      </c>
      <c r="L681" s="45" t="s">
        <v>73</v>
      </c>
      <c r="M681" s="45" t="s">
        <v>74</v>
      </c>
      <c r="O681" s="11" t="s">
        <v>74</v>
      </c>
      <c r="P681" s="45" t="s">
        <v>74</v>
      </c>
      <c r="Q681" s="44"/>
      <c r="R681" s="30"/>
      <c r="S681" s="43" t="s">
        <v>76</v>
      </c>
      <c r="T681" s="30"/>
      <c r="U681" s="30"/>
      <c r="V681" s="30" t="s">
        <v>944</v>
      </c>
      <c r="W681" s="43" t="s">
        <v>77</v>
      </c>
      <c r="X681" s="348" t="s">
        <v>839</v>
      </c>
      <c r="Y681" s="47"/>
      <c r="Z681" s="48"/>
    </row>
    <row r="682" spans="1:26" s="43" customFormat="1" ht="34" x14ac:dyDescent="0.2">
      <c r="A682" s="141">
        <f t="shared" si="39"/>
        <v>681</v>
      </c>
      <c r="B682" s="50">
        <f>B681</f>
        <v>43938</v>
      </c>
      <c r="C682" s="13" t="str">
        <f t="shared" si="40"/>
        <v>USBP</v>
      </c>
      <c r="D682" s="45" t="s">
        <v>17</v>
      </c>
      <c r="E682" s="53" t="s">
        <v>838</v>
      </c>
      <c r="F682" s="53"/>
      <c r="G682" s="44" t="s">
        <v>72</v>
      </c>
      <c r="H682" s="163" t="str">
        <f t="shared" ref="H682:H745" si="42">INDEX(STATIONLOCATION,MATCH(E682, STATIONCODES, 0))</f>
        <v>Laredo, TX</v>
      </c>
      <c r="I682" s="249">
        <v>1</v>
      </c>
      <c r="J682" s="45" t="s">
        <v>73</v>
      </c>
      <c r="K682" s="45" t="s">
        <v>74</v>
      </c>
      <c r="L682" s="45" t="s">
        <v>73</v>
      </c>
      <c r="M682" s="45" t="s">
        <v>74</v>
      </c>
      <c r="O682" s="11" t="s">
        <v>74</v>
      </c>
      <c r="P682" s="45" t="s">
        <v>74</v>
      </c>
      <c r="Q682" s="44"/>
      <c r="R682" s="30"/>
      <c r="S682" s="43" t="s">
        <v>76</v>
      </c>
      <c r="T682" s="30"/>
      <c r="U682" s="30"/>
      <c r="V682" s="30" t="s">
        <v>944</v>
      </c>
      <c r="W682" s="43" t="s">
        <v>77</v>
      </c>
      <c r="X682" s="348" t="s">
        <v>839</v>
      </c>
      <c r="Y682" s="47"/>
      <c r="Z682" s="48"/>
    </row>
    <row r="683" spans="1:26" s="43" customFormat="1" ht="34" x14ac:dyDescent="0.2">
      <c r="A683" s="141">
        <f t="shared" si="39"/>
        <v>682</v>
      </c>
      <c r="B683" s="50">
        <v>43938</v>
      </c>
      <c r="C683" s="13" t="str">
        <f t="shared" si="40"/>
        <v>USBP</v>
      </c>
      <c r="D683" s="45" t="s">
        <v>17</v>
      </c>
      <c r="E683" s="53" t="s">
        <v>123</v>
      </c>
      <c r="F683" s="53"/>
      <c r="G683" s="44" t="s">
        <v>72</v>
      </c>
      <c r="H683" s="163" t="str">
        <f t="shared" si="42"/>
        <v>Laredo, TX</v>
      </c>
      <c r="I683" s="249">
        <v>1</v>
      </c>
      <c r="J683" s="45" t="s">
        <v>73</v>
      </c>
      <c r="K683" s="45" t="s">
        <v>74</v>
      </c>
      <c r="L683" s="45" t="s">
        <v>73</v>
      </c>
      <c r="M683" s="45" t="s">
        <v>74</v>
      </c>
      <c r="O683" s="11" t="s">
        <v>74</v>
      </c>
      <c r="P683" s="45" t="s">
        <v>74</v>
      </c>
      <c r="Q683" s="44"/>
      <c r="R683" s="30"/>
      <c r="S683" s="43" t="s">
        <v>76</v>
      </c>
      <c r="T683" s="30"/>
      <c r="U683" s="30"/>
      <c r="V683" s="30" t="s">
        <v>944</v>
      </c>
      <c r="W683" s="43" t="s">
        <v>77</v>
      </c>
      <c r="X683" s="348" t="s">
        <v>839</v>
      </c>
      <c r="Y683" s="47"/>
      <c r="Z683" s="48"/>
    </row>
    <row r="684" spans="1:26" s="11" customFormat="1" ht="32" x14ac:dyDescent="0.2">
      <c r="A684" s="141">
        <f t="shared" si="39"/>
        <v>683</v>
      </c>
      <c r="B684" s="1">
        <v>43927</v>
      </c>
      <c r="C684" s="13" t="str">
        <f t="shared" si="40"/>
        <v>USBP</v>
      </c>
      <c r="D684" s="2" t="s">
        <v>26</v>
      </c>
      <c r="E684" s="35" t="s">
        <v>840</v>
      </c>
      <c r="F684" s="35"/>
      <c r="G684" s="2" t="s">
        <v>86</v>
      </c>
      <c r="H684" s="163" t="str">
        <f t="shared" si="42"/>
        <v>Rochester, NY</v>
      </c>
      <c r="I684" s="254">
        <v>1</v>
      </c>
      <c r="J684" s="2" t="s">
        <v>74</v>
      </c>
      <c r="K684" s="2" t="s">
        <v>74</v>
      </c>
      <c r="L684" s="2" t="s">
        <v>73</v>
      </c>
      <c r="M684" s="2" t="s">
        <v>74</v>
      </c>
      <c r="N684" s="2"/>
      <c r="O684" s="11" t="s">
        <v>73</v>
      </c>
      <c r="P684" s="16" t="s">
        <v>74</v>
      </c>
      <c r="Q684" s="2"/>
      <c r="R684" s="30"/>
      <c r="S684" s="43" t="s">
        <v>76</v>
      </c>
      <c r="T684" s="30"/>
      <c r="U684" s="30"/>
      <c r="V684" s="30" t="s">
        <v>944</v>
      </c>
      <c r="W684" s="11" t="s">
        <v>96</v>
      </c>
      <c r="X684" s="334" t="s">
        <v>841</v>
      </c>
      <c r="Y684" s="51"/>
      <c r="Z684" s="40"/>
    </row>
    <row r="685" spans="1:26" s="11" customFormat="1" ht="64" x14ac:dyDescent="0.2">
      <c r="A685" s="141">
        <f t="shared" si="39"/>
        <v>684</v>
      </c>
      <c r="B685" s="13">
        <v>43939</v>
      </c>
      <c r="C685" s="13" t="str">
        <f t="shared" si="40"/>
        <v>USBP</v>
      </c>
      <c r="D685" s="11" t="s">
        <v>33</v>
      </c>
      <c r="E685" s="11" t="s">
        <v>157</v>
      </c>
      <c r="G685" s="2" t="s">
        <v>89</v>
      </c>
      <c r="H685" s="163" t="str">
        <f t="shared" si="42"/>
        <v>San Diego, CA</v>
      </c>
      <c r="I685" s="129">
        <v>1</v>
      </c>
      <c r="J685" s="11" t="s">
        <v>73</v>
      </c>
      <c r="K685" s="11" t="s">
        <v>74</v>
      </c>
      <c r="L685" s="11" t="s">
        <v>73</v>
      </c>
      <c r="M685" s="11" t="s">
        <v>74</v>
      </c>
      <c r="O685" s="11" t="s">
        <v>74</v>
      </c>
      <c r="P685" s="11" t="s">
        <v>74</v>
      </c>
      <c r="Q685" s="2"/>
      <c r="R685" s="30"/>
      <c r="S685" s="43" t="s">
        <v>76</v>
      </c>
      <c r="T685" s="30"/>
      <c r="U685" s="30"/>
      <c r="V685" s="30" t="s">
        <v>944</v>
      </c>
      <c r="W685" s="11" t="s">
        <v>77</v>
      </c>
      <c r="X685" s="336" t="s">
        <v>842</v>
      </c>
      <c r="Y685" s="50"/>
      <c r="Z685" s="53"/>
    </row>
    <row r="686" spans="1:26" s="11" customFormat="1" ht="64" x14ac:dyDescent="0.2">
      <c r="A686" s="141">
        <f t="shared" si="39"/>
        <v>685</v>
      </c>
      <c r="B686" s="13">
        <v>43939</v>
      </c>
      <c r="C686" s="13" t="str">
        <f t="shared" si="40"/>
        <v>USBP</v>
      </c>
      <c r="D686" s="11" t="s">
        <v>33</v>
      </c>
      <c r="E686" s="11" t="s">
        <v>157</v>
      </c>
      <c r="G686" s="2" t="s">
        <v>89</v>
      </c>
      <c r="H686" s="163" t="str">
        <f t="shared" si="42"/>
        <v>San Diego, CA</v>
      </c>
      <c r="I686" s="129">
        <v>1</v>
      </c>
      <c r="J686" s="11" t="s">
        <v>73</v>
      </c>
      <c r="K686" s="11" t="s">
        <v>74</v>
      </c>
      <c r="L686" s="11" t="s">
        <v>73</v>
      </c>
      <c r="M686" s="11" t="s">
        <v>74</v>
      </c>
      <c r="O686" s="11" t="s">
        <v>74</v>
      </c>
      <c r="P686" s="11" t="s">
        <v>73</v>
      </c>
      <c r="Q686" s="2" t="s">
        <v>75</v>
      </c>
      <c r="R686" s="30"/>
      <c r="S686" s="43" t="s">
        <v>76</v>
      </c>
      <c r="T686" s="30"/>
      <c r="U686" s="30"/>
      <c r="V686" s="30" t="s">
        <v>944</v>
      </c>
      <c r="W686" s="11" t="s">
        <v>77</v>
      </c>
      <c r="X686" s="336" t="s">
        <v>843</v>
      </c>
      <c r="Y686" s="50"/>
      <c r="Z686" s="53"/>
    </row>
    <row r="687" spans="1:26" s="11" customFormat="1" ht="46" x14ac:dyDescent="0.2">
      <c r="A687" s="141">
        <f t="shared" si="39"/>
        <v>686</v>
      </c>
      <c r="B687" s="1">
        <v>43943</v>
      </c>
      <c r="C687" s="13" t="str">
        <f t="shared" si="40"/>
        <v>USBP</v>
      </c>
      <c r="D687" s="2" t="s">
        <v>15</v>
      </c>
      <c r="E687" s="35" t="s">
        <v>191</v>
      </c>
      <c r="F687" s="35"/>
      <c r="G687" s="2" t="s">
        <v>72</v>
      </c>
      <c r="H687" s="163" t="str">
        <f t="shared" si="42"/>
        <v>Del Rio, TX</v>
      </c>
      <c r="I687" s="254">
        <v>1</v>
      </c>
      <c r="J687" s="2" t="s">
        <v>73</v>
      </c>
      <c r="K687" s="2" t="s">
        <v>74</v>
      </c>
      <c r="L687" s="2" t="s">
        <v>73</v>
      </c>
      <c r="M687" s="2" t="s">
        <v>74</v>
      </c>
      <c r="N687" s="2"/>
      <c r="O687" s="11" t="s">
        <v>73</v>
      </c>
      <c r="P687" s="16" t="s">
        <v>74</v>
      </c>
      <c r="Q687" s="2"/>
      <c r="R687" s="30"/>
      <c r="S687" s="43" t="s">
        <v>76</v>
      </c>
      <c r="T687" s="30"/>
      <c r="U687" s="30"/>
      <c r="V687" s="30" t="s">
        <v>944</v>
      </c>
      <c r="W687" s="11" t="s">
        <v>77</v>
      </c>
      <c r="X687" s="333" t="s">
        <v>844</v>
      </c>
      <c r="Y687" s="51"/>
      <c r="Z687" s="40"/>
    </row>
    <row r="688" spans="1:26" s="43" customFormat="1" ht="16" x14ac:dyDescent="0.2">
      <c r="A688" s="141">
        <f t="shared" si="39"/>
        <v>687</v>
      </c>
      <c r="B688" s="47">
        <f>'USBP MASTER'!B16</f>
        <v>43928</v>
      </c>
      <c r="C688" s="13" t="str">
        <f t="shared" si="40"/>
        <v>USBP</v>
      </c>
      <c r="D688" s="43" t="s">
        <v>28</v>
      </c>
      <c r="E688" s="45" t="s">
        <v>845</v>
      </c>
      <c r="F688" s="45"/>
      <c r="G688" s="44" t="s">
        <v>86</v>
      </c>
      <c r="H688" s="163" t="str">
        <f t="shared" si="42"/>
        <v>Ft. Hancock, TX</v>
      </c>
      <c r="I688" s="248">
        <v>1</v>
      </c>
      <c r="J688" s="43" t="s">
        <v>74</v>
      </c>
      <c r="K688" s="43" t="s">
        <v>74</v>
      </c>
      <c r="L688" s="43" t="s">
        <v>73</v>
      </c>
      <c r="M688" s="43" t="s">
        <v>74</v>
      </c>
      <c r="O688" s="11" t="s">
        <v>74</v>
      </c>
      <c r="P688" s="43" t="s">
        <v>74</v>
      </c>
      <c r="Q688" s="44"/>
      <c r="R688" s="30"/>
      <c r="S688" s="43" t="s">
        <v>76</v>
      </c>
      <c r="T688" s="30"/>
      <c r="U688" s="30"/>
      <c r="V688" s="30" t="s">
        <v>944</v>
      </c>
      <c r="W688" s="43" t="s">
        <v>77</v>
      </c>
      <c r="X688" s="334" t="s">
        <v>846</v>
      </c>
      <c r="Y688" s="50"/>
      <c r="Z688" s="200"/>
    </row>
    <row r="689" spans="1:26" s="43" customFormat="1" ht="16" x14ac:dyDescent="0.2">
      <c r="A689" s="141">
        <f t="shared" si="39"/>
        <v>688</v>
      </c>
      <c r="B689" s="47">
        <f>B688</f>
        <v>43928</v>
      </c>
      <c r="C689" s="13" t="str">
        <f t="shared" si="40"/>
        <v>USBP</v>
      </c>
      <c r="D689" s="43" t="s">
        <v>28</v>
      </c>
      <c r="E689" s="45" t="s">
        <v>28</v>
      </c>
      <c r="F689" s="45" t="s">
        <v>107</v>
      </c>
      <c r="G689" s="44" t="s">
        <v>86</v>
      </c>
      <c r="H689" s="163" t="str">
        <f t="shared" si="42"/>
        <v>El Paso, TX</v>
      </c>
      <c r="I689" s="248">
        <v>1</v>
      </c>
      <c r="J689" s="43" t="s">
        <v>74</v>
      </c>
      <c r="K689" s="43" t="s">
        <v>74</v>
      </c>
      <c r="L689" s="43" t="s">
        <v>73</v>
      </c>
      <c r="M689" s="43" t="s">
        <v>74</v>
      </c>
      <c r="O689" s="11" t="s">
        <v>74</v>
      </c>
      <c r="P689" s="43" t="s">
        <v>74</v>
      </c>
      <c r="Q689" s="44"/>
      <c r="R689" s="30"/>
      <c r="S689" s="43" t="s">
        <v>76</v>
      </c>
      <c r="T689" s="30"/>
      <c r="U689" s="30"/>
      <c r="V689" s="30" t="s">
        <v>944</v>
      </c>
      <c r="W689" s="43" t="s">
        <v>77</v>
      </c>
      <c r="X689" s="334" t="s">
        <v>847</v>
      </c>
      <c r="Y689" s="50"/>
      <c r="Z689" s="200"/>
    </row>
    <row r="690" spans="1:26" s="43" customFormat="1" ht="16" x14ac:dyDescent="0.2">
      <c r="A690" s="141">
        <f t="shared" si="39"/>
        <v>689</v>
      </c>
      <c r="B690" s="47">
        <v>43930</v>
      </c>
      <c r="C690" s="13" t="str">
        <f t="shared" si="40"/>
        <v>USBP</v>
      </c>
      <c r="D690" s="43" t="s">
        <v>28</v>
      </c>
      <c r="E690" s="45" t="s">
        <v>104</v>
      </c>
      <c r="F690" s="45"/>
      <c r="G690" s="44" t="s">
        <v>86</v>
      </c>
      <c r="H690" s="163" t="str">
        <f t="shared" si="42"/>
        <v>Santa Teresa, NM</v>
      </c>
      <c r="I690" s="248">
        <v>1</v>
      </c>
      <c r="J690" s="43" t="s">
        <v>73</v>
      </c>
      <c r="K690" s="43" t="s">
        <v>74</v>
      </c>
      <c r="L690" s="43" t="s">
        <v>73</v>
      </c>
      <c r="M690" s="43" t="s">
        <v>74</v>
      </c>
      <c r="O690" s="11" t="s">
        <v>73</v>
      </c>
      <c r="P690" s="43" t="s">
        <v>73</v>
      </c>
      <c r="Q690" s="44" t="s">
        <v>75</v>
      </c>
      <c r="R690" s="30"/>
      <c r="S690" s="43" t="s">
        <v>76</v>
      </c>
      <c r="T690" s="30"/>
      <c r="U690" s="30"/>
      <c r="V690" s="30" t="s">
        <v>944</v>
      </c>
      <c r="W690" s="43" t="s">
        <v>77</v>
      </c>
      <c r="X690" s="336" t="s">
        <v>848</v>
      </c>
      <c r="Y690" s="50"/>
      <c r="Z690" s="200"/>
    </row>
    <row r="691" spans="1:26" s="43" customFormat="1" ht="16" x14ac:dyDescent="0.2">
      <c r="A691" s="141">
        <f t="shared" si="39"/>
        <v>690</v>
      </c>
      <c r="B691" s="47">
        <v>43930</v>
      </c>
      <c r="C691" s="13" t="str">
        <f t="shared" si="40"/>
        <v>USBP</v>
      </c>
      <c r="D691" s="43" t="s">
        <v>28</v>
      </c>
      <c r="E691" s="45" t="s">
        <v>104</v>
      </c>
      <c r="F691" s="45"/>
      <c r="G691" s="44" t="s">
        <v>86</v>
      </c>
      <c r="H691" s="163" t="str">
        <f t="shared" si="42"/>
        <v>Santa Teresa, NM</v>
      </c>
      <c r="I691" s="248">
        <v>1</v>
      </c>
      <c r="J691" s="43" t="s">
        <v>73</v>
      </c>
      <c r="K691" s="43" t="s">
        <v>74</v>
      </c>
      <c r="L691" s="43" t="s">
        <v>73</v>
      </c>
      <c r="M691" s="43" t="s">
        <v>74</v>
      </c>
      <c r="O691" s="11" t="s">
        <v>73</v>
      </c>
      <c r="P691" s="43" t="s">
        <v>73</v>
      </c>
      <c r="Q691" s="44" t="s">
        <v>75</v>
      </c>
      <c r="R691" s="30"/>
      <c r="S691" s="43" t="s">
        <v>76</v>
      </c>
      <c r="T691" s="30"/>
      <c r="U691" s="30"/>
      <c r="V691" s="30" t="s">
        <v>944</v>
      </c>
      <c r="W691" s="43" t="s">
        <v>77</v>
      </c>
      <c r="X691" s="336" t="s">
        <v>849</v>
      </c>
      <c r="Y691" s="50"/>
      <c r="Z691" s="200"/>
    </row>
    <row r="692" spans="1:26" s="43" customFormat="1" ht="16" x14ac:dyDescent="0.2">
      <c r="A692" s="141">
        <f t="shared" si="39"/>
        <v>691</v>
      </c>
      <c r="B692" s="47">
        <v>43930</v>
      </c>
      <c r="C692" s="13" t="str">
        <f t="shared" si="40"/>
        <v>USBP</v>
      </c>
      <c r="D692" s="43" t="s">
        <v>28</v>
      </c>
      <c r="E692" s="45" t="s">
        <v>28</v>
      </c>
      <c r="F692" s="45" t="s">
        <v>88</v>
      </c>
      <c r="G692" s="44" t="s">
        <v>86</v>
      </c>
      <c r="H692" s="163" t="str">
        <f t="shared" si="42"/>
        <v>El Paso, TX</v>
      </c>
      <c r="I692" s="248">
        <v>1</v>
      </c>
      <c r="J692" s="43" t="s">
        <v>73</v>
      </c>
      <c r="K692" s="43" t="s">
        <v>74</v>
      </c>
      <c r="L692" s="43" t="s">
        <v>73</v>
      </c>
      <c r="M692" s="43" t="s">
        <v>74</v>
      </c>
      <c r="O692" s="11" t="s">
        <v>73</v>
      </c>
      <c r="P692" s="43" t="s">
        <v>74</v>
      </c>
      <c r="Q692" s="44"/>
      <c r="R692" s="30"/>
      <c r="S692" s="43" t="s">
        <v>76</v>
      </c>
      <c r="T692" s="30"/>
      <c r="U692" s="30"/>
      <c r="V692" s="30" t="s">
        <v>944</v>
      </c>
      <c r="W692" s="43" t="s">
        <v>77</v>
      </c>
      <c r="X692" s="336" t="s">
        <v>850</v>
      </c>
      <c r="Y692" s="50"/>
      <c r="Z692" s="200"/>
    </row>
    <row r="693" spans="1:26" s="43" customFormat="1" ht="64" x14ac:dyDescent="0.2">
      <c r="A693" s="141">
        <f t="shared" si="39"/>
        <v>692</v>
      </c>
      <c r="B693" s="47">
        <v>43932</v>
      </c>
      <c r="C693" s="13" t="str">
        <f t="shared" si="40"/>
        <v>USBP</v>
      </c>
      <c r="D693" s="43" t="s">
        <v>28</v>
      </c>
      <c r="E693" s="45" t="s">
        <v>102</v>
      </c>
      <c r="F693" s="45"/>
      <c r="G693" s="44" t="s">
        <v>86</v>
      </c>
      <c r="H693" s="163" t="str">
        <f t="shared" si="42"/>
        <v>El Paso, TX</v>
      </c>
      <c r="I693" s="248">
        <v>1</v>
      </c>
      <c r="J693" s="43" t="s">
        <v>73</v>
      </c>
      <c r="K693" s="43" t="s">
        <v>74</v>
      </c>
      <c r="L693" s="43" t="s">
        <v>73</v>
      </c>
      <c r="M693" s="43" t="s">
        <v>74</v>
      </c>
      <c r="O693" s="11" t="s">
        <v>74</v>
      </c>
      <c r="P693" s="43" t="s">
        <v>73</v>
      </c>
      <c r="Q693" s="44" t="s">
        <v>75</v>
      </c>
      <c r="R693" s="30"/>
      <c r="S693" s="43" t="s">
        <v>76</v>
      </c>
      <c r="T693" s="30"/>
      <c r="U693" s="30"/>
      <c r="V693" s="30" t="s">
        <v>944</v>
      </c>
      <c r="W693" s="43" t="s">
        <v>77</v>
      </c>
      <c r="X693" s="340" t="s">
        <v>851</v>
      </c>
      <c r="Y693" s="50"/>
      <c r="Z693" s="200"/>
    </row>
    <row r="694" spans="1:26" s="43" customFormat="1" ht="16" x14ac:dyDescent="0.2">
      <c r="A694" s="141">
        <f t="shared" si="39"/>
        <v>693</v>
      </c>
      <c r="B694" s="47">
        <v>43937</v>
      </c>
      <c r="C694" s="13" t="str">
        <f t="shared" si="40"/>
        <v>USBP</v>
      </c>
      <c r="D694" s="43" t="s">
        <v>28</v>
      </c>
      <c r="E694" s="45" t="s">
        <v>104</v>
      </c>
      <c r="F694" s="45"/>
      <c r="G694" s="44" t="s">
        <v>86</v>
      </c>
      <c r="H694" s="163" t="str">
        <f t="shared" si="42"/>
        <v>Santa Teresa, NM</v>
      </c>
      <c r="I694" s="248">
        <v>1</v>
      </c>
      <c r="J694" s="43" t="s">
        <v>73</v>
      </c>
      <c r="K694" s="43" t="s">
        <v>74</v>
      </c>
      <c r="L694" s="43" t="s">
        <v>73</v>
      </c>
      <c r="M694" s="43" t="s">
        <v>74</v>
      </c>
      <c r="O694" s="11" t="s">
        <v>74</v>
      </c>
      <c r="P694" s="43" t="s">
        <v>73</v>
      </c>
      <c r="Q694" s="44" t="s">
        <v>75</v>
      </c>
      <c r="R694" s="30"/>
      <c r="S694" s="43" t="s">
        <v>76</v>
      </c>
      <c r="T694" s="30"/>
      <c r="U694" s="30"/>
      <c r="V694" s="30" t="s">
        <v>944</v>
      </c>
      <c r="W694" s="43" t="s">
        <v>77</v>
      </c>
      <c r="X694" s="334" t="s">
        <v>852</v>
      </c>
      <c r="Y694" s="50"/>
      <c r="Z694" s="200"/>
    </row>
    <row r="695" spans="1:26" s="43" customFormat="1" ht="34" x14ac:dyDescent="0.2">
      <c r="A695" s="141">
        <f t="shared" si="39"/>
        <v>694</v>
      </c>
      <c r="B695" s="50">
        <f>'USBP MASTER'!B639</f>
        <v>43937</v>
      </c>
      <c r="C695" s="13" t="str">
        <f t="shared" si="40"/>
        <v>USBP</v>
      </c>
      <c r="D695" s="45" t="s">
        <v>17</v>
      </c>
      <c r="E695" s="53" t="s">
        <v>128</v>
      </c>
      <c r="F695" s="53"/>
      <c r="G695" s="44" t="s">
        <v>72</v>
      </c>
      <c r="H695" s="163" t="str">
        <f t="shared" si="42"/>
        <v>Hebbronville, TX</v>
      </c>
      <c r="I695" s="249">
        <v>1</v>
      </c>
      <c r="J695" s="45" t="s">
        <v>73</v>
      </c>
      <c r="K695" s="45" t="s">
        <v>74</v>
      </c>
      <c r="L695" s="45" t="s">
        <v>73</v>
      </c>
      <c r="M695" s="45" t="s">
        <v>74</v>
      </c>
      <c r="O695" s="11" t="s">
        <v>74</v>
      </c>
      <c r="P695" s="45" t="s">
        <v>74</v>
      </c>
      <c r="Q695" s="44"/>
      <c r="R695" s="30"/>
      <c r="S695" s="43" t="s">
        <v>76</v>
      </c>
      <c r="T695" s="30"/>
      <c r="U695" s="30"/>
      <c r="V695" s="30" t="s">
        <v>944</v>
      </c>
      <c r="W695" s="43" t="s">
        <v>77</v>
      </c>
      <c r="X695" s="343" t="s">
        <v>839</v>
      </c>
      <c r="Y695" s="47"/>
      <c r="Z695" s="48"/>
    </row>
    <row r="696" spans="1:26" s="43" customFormat="1" ht="34" x14ac:dyDescent="0.2">
      <c r="A696" s="141">
        <f t="shared" si="39"/>
        <v>695</v>
      </c>
      <c r="B696" s="50">
        <f>B695</f>
        <v>43937</v>
      </c>
      <c r="C696" s="13" t="str">
        <f t="shared" si="40"/>
        <v>USBP</v>
      </c>
      <c r="D696" s="45" t="s">
        <v>17</v>
      </c>
      <c r="E696" s="53" t="s">
        <v>128</v>
      </c>
      <c r="F696" s="53"/>
      <c r="G696" s="44" t="s">
        <v>72</v>
      </c>
      <c r="H696" s="163" t="str">
        <f t="shared" si="42"/>
        <v>Hebbronville, TX</v>
      </c>
      <c r="I696" s="249">
        <v>1</v>
      </c>
      <c r="J696" s="45" t="s">
        <v>73</v>
      </c>
      <c r="K696" s="45" t="s">
        <v>74</v>
      </c>
      <c r="L696" s="45" t="s">
        <v>73</v>
      </c>
      <c r="M696" s="45" t="s">
        <v>74</v>
      </c>
      <c r="O696" s="11" t="s">
        <v>74</v>
      </c>
      <c r="P696" s="45" t="s">
        <v>74</v>
      </c>
      <c r="Q696" s="44"/>
      <c r="R696" s="30"/>
      <c r="S696" s="43" t="s">
        <v>76</v>
      </c>
      <c r="T696" s="30"/>
      <c r="U696" s="30"/>
      <c r="V696" s="30" t="s">
        <v>944</v>
      </c>
      <c r="W696" s="43" t="s">
        <v>77</v>
      </c>
      <c r="X696" s="343" t="s">
        <v>839</v>
      </c>
      <c r="Y696" s="47"/>
      <c r="Z696" s="48"/>
    </row>
    <row r="697" spans="1:26" s="43" customFormat="1" ht="34" x14ac:dyDescent="0.2">
      <c r="A697" s="141">
        <f t="shared" si="39"/>
        <v>696</v>
      </c>
      <c r="B697" s="50">
        <f>B696</f>
        <v>43937</v>
      </c>
      <c r="C697" s="13" t="str">
        <f t="shared" si="40"/>
        <v>USBP</v>
      </c>
      <c r="D697" s="45" t="s">
        <v>17</v>
      </c>
      <c r="E697" s="53" t="s">
        <v>128</v>
      </c>
      <c r="F697" s="53"/>
      <c r="G697" s="44" t="s">
        <v>72</v>
      </c>
      <c r="H697" s="163" t="str">
        <f t="shared" si="42"/>
        <v>Hebbronville, TX</v>
      </c>
      <c r="I697" s="249">
        <v>1</v>
      </c>
      <c r="J697" s="45" t="s">
        <v>73</v>
      </c>
      <c r="K697" s="45" t="s">
        <v>74</v>
      </c>
      <c r="L697" s="45" t="s">
        <v>73</v>
      </c>
      <c r="M697" s="45" t="s">
        <v>74</v>
      </c>
      <c r="O697" s="11" t="s">
        <v>74</v>
      </c>
      <c r="P697" s="45" t="s">
        <v>74</v>
      </c>
      <c r="Q697" s="44"/>
      <c r="R697" s="30"/>
      <c r="S697" s="43" t="s">
        <v>76</v>
      </c>
      <c r="T697" s="30"/>
      <c r="U697" s="30"/>
      <c r="V697" s="30" t="s">
        <v>944</v>
      </c>
      <c r="W697" s="43" t="s">
        <v>77</v>
      </c>
      <c r="X697" s="343" t="s">
        <v>839</v>
      </c>
      <c r="Y697" s="47"/>
      <c r="Z697" s="48"/>
    </row>
    <row r="698" spans="1:26" s="43" customFormat="1" ht="34" x14ac:dyDescent="0.2">
      <c r="A698" s="141">
        <f t="shared" si="39"/>
        <v>697</v>
      </c>
      <c r="B698" s="50">
        <f>B697</f>
        <v>43937</v>
      </c>
      <c r="C698" s="13" t="str">
        <f t="shared" si="40"/>
        <v>USBP</v>
      </c>
      <c r="D698" s="45" t="s">
        <v>17</v>
      </c>
      <c r="E698" s="53" t="s">
        <v>128</v>
      </c>
      <c r="F698" s="53"/>
      <c r="G698" s="44" t="s">
        <v>72</v>
      </c>
      <c r="H698" s="163" t="str">
        <f t="shared" si="42"/>
        <v>Hebbronville, TX</v>
      </c>
      <c r="I698" s="249">
        <v>1</v>
      </c>
      <c r="J698" s="45" t="s">
        <v>73</v>
      </c>
      <c r="K698" s="45" t="s">
        <v>74</v>
      </c>
      <c r="L698" s="45" t="s">
        <v>73</v>
      </c>
      <c r="M698" s="45" t="s">
        <v>74</v>
      </c>
      <c r="O698" s="11" t="s">
        <v>74</v>
      </c>
      <c r="P698" s="45" t="s">
        <v>74</v>
      </c>
      <c r="Q698" s="44"/>
      <c r="R698" s="30"/>
      <c r="S698" s="43" t="s">
        <v>76</v>
      </c>
      <c r="T698" s="30"/>
      <c r="U698" s="30"/>
      <c r="V698" s="30" t="s">
        <v>944</v>
      </c>
      <c r="W698" s="43" t="s">
        <v>77</v>
      </c>
      <c r="X698" s="343" t="s">
        <v>839</v>
      </c>
      <c r="Y698" s="47"/>
      <c r="Z698" s="48"/>
    </row>
    <row r="699" spans="1:26" s="43" customFormat="1" ht="34" x14ac:dyDescent="0.2">
      <c r="A699" s="141">
        <f t="shared" si="39"/>
        <v>698</v>
      </c>
      <c r="B699" s="50">
        <f>B698</f>
        <v>43937</v>
      </c>
      <c r="C699" s="13" t="str">
        <f t="shared" si="40"/>
        <v>USBP</v>
      </c>
      <c r="D699" s="45" t="s">
        <v>17</v>
      </c>
      <c r="E699" s="53" t="s">
        <v>128</v>
      </c>
      <c r="F699" s="53"/>
      <c r="G699" s="44" t="s">
        <v>72</v>
      </c>
      <c r="H699" s="163" t="str">
        <f t="shared" si="42"/>
        <v>Hebbronville, TX</v>
      </c>
      <c r="I699" s="249">
        <v>1</v>
      </c>
      <c r="J699" s="45" t="s">
        <v>73</v>
      </c>
      <c r="K699" s="45" t="s">
        <v>74</v>
      </c>
      <c r="L699" s="45" t="s">
        <v>73</v>
      </c>
      <c r="M699" s="45" t="s">
        <v>74</v>
      </c>
      <c r="O699" s="11" t="s">
        <v>74</v>
      </c>
      <c r="P699" s="45" t="s">
        <v>74</v>
      </c>
      <c r="Q699" s="44"/>
      <c r="R699" s="30"/>
      <c r="S699" s="43" t="s">
        <v>76</v>
      </c>
      <c r="T699" s="30"/>
      <c r="U699" s="30"/>
      <c r="V699" s="30" t="s">
        <v>944</v>
      </c>
      <c r="W699" s="43" t="s">
        <v>77</v>
      </c>
      <c r="X699" s="343" t="s">
        <v>839</v>
      </c>
      <c r="Y699" s="47"/>
      <c r="Z699" s="48"/>
    </row>
    <row r="700" spans="1:26" s="43" customFormat="1" ht="34" x14ac:dyDescent="0.2">
      <c r="A700" s="141">
        <f t="shared" si="39"/>
        <v>699</v>
      </c>
      <c r="B700" s="50">
        <f>B699</f>
        <v>43937</v>
      </c>
      <c r="C700" s="13" t="str">
        <f t="shared" si="40"/>
        <v>USBP</v>
      </c>
      <c r="D700" s="45" t="s">
        <v>17</v>
      </c>
      <c r="E700" s="53" t="s">
        <v>128</v>
      </c>
      <c r="F700" s="53"/>
      <c r="G700" s="44" t="s">
        <v>72</v>
      </c>
      <c r="H700" s="163" t="str">
        <f t="shared" si="42"/>
        <v>Hebbronville, TX</v>
      </c>
      <c r="I700" s="249">
        <v>1</v>
      </c>
      <c r="J700" s="45" t="s">
        <v>73</v>
      </c>
      <c r="K700" s="45" t="s">
        <v>74</v>
      </c>
      <c r="L700" s="45" t="s">
        <v>73</v>
      </c>
      <c r="M700" s="45" t="s">
        <v>74</v>
      </c>
      <c r="O700" s="11" t="s">
        <v>74</v>
      </c>
      <c r="P700" s="45" t="s">
        <v>74</v>
      </c>
      <c r="Q700" s="44"/>
      <c r="R700" s="30"/>
      <c r="S700" s="43" t="s">
        <v>76</v>
      </c>
      <c r="T700" s="30"/>
      <c r="U700" s="30"/>
      <c r="V700" s="30" t="s">
        <v>944</v>
      </c>
      <c r="W700" s="43" t="s">
        <v>77</v>
      </c>
      <c r="X700" s="343" t="s">
        <v>839</v>
      </c>
      <c r="Y700" s="47"/>
      <c r="Z700" s="48"/>
    </row>
    <row r="701" spans="1:26" s="43" customFormat="1" ht="34" x14ac:dyDescent="0.2">
      <c r="A701" s="141">
        <f t="shared" si="39"/>
        <v>700</v>
      </c>
      <c r="B701" s="47">
        <v>43944</v>
      </c>
      <c r="C701" s="13" t="str">
        <f t="shared" si="40"/>
        <v>USBP</v>
      </c>
      <c r="D701" s="43" t="s">
        <v>35</v>
      </c>
      <c r="E701" s="43" t="s">
        <v>179</v>
      </c>
      <c r="G701" s="44" t="s">
        <v>89</v>
      </c>
      <c r="H701" s="163" t="str">
        <f t="shared" si="42"/>
        <v>Tucson, AZ</v>
      </c>
      <c r="I701" s="248">
        <v>1</v>
      </c>
      <c r="J701" s="43" t="s">
        <v>74</v>
      </c>
      <c r="K701" s="43" t="s">
        <v>74</v>
      </c>
      <c r="L701" s="43" t="s">
        <v>73</v>
      </c>
      <c r="M701" s="43" t="s">
        <v>74</v>
      </c>
      <c r="O701" s="11" t="s">
        <v>73</v>
      </c>
      <c r="P701" s="43" t="s">
        <v>73</v>
      </c>
      <c r="Q701" s="44" t="s">
        <v>75</v>
      </c>
      <c r="R701" s="30"/>
      <c r="S701" s="43" t="s">
        <v>76</v>
      </c>
      <c r="T701" s="30"/>
      <c r="U701" s="30"/>
      <c r="V701" s="30" t="s">
        <v>944</v>
      </c>
      <c r="W701" s="53" t="s">
        <v>77</v>
      </c>
      <c r="X701" s="337" t="s">
        <v>853</v>
      </c>
      <c r="Y701" s="212"/>
      <c r="Z701" s="53"/>
    </row>
    <row r="702" spans="1:26" s="11" customFormat="1" ht="32" x14ac:dyDescent="0.2">
      <c r="A702" s="141">
        <f t="shared" si="39"/>
        <v>701</v>
      </c>
      <c r="B702" s="13">
        <v>43937</v>
      </c>
      <c r="C702" s="13" t="str">
        <f t="shared" si="40"/>
        <v>USBP</v>
      </c>
      <c r="D702" s="11" t="s">
        <v>33</v>
      </c>
      <c r="E702" s="11" t="s">
        <v>33</v>
      </c>
      <c r="F702" s="11" t="s">
        <v>71</v>
      </c>
      <c r="G702" s="2" t="s">
        <v>89</v>
      </c>
      <c r="H702" s="163" t="str">
        <f t="shared" si="42"/>
        <v>Chula Vista, CA</v>
      </c>
      <c r="I702" s="129">
        <v>1</v>
      </c>
      <c r="J702" s="11" t="s">
        <v>73</v>
      </c>
      <c r="K702" s="11" t="s">
        <v>74</v>
      </c>
      <c r="L702" s="11" t="s">
        <v>73</v>
      </c>
      <c r="M702" s="11" t="s">
        <v>74</v>
      </c>
      <c r="O702" s="11" t="s">
        <v>74</v>
      </c>
      <c r="P702" s="11" t="s">
        <v>74</v>
      </c>
      <c r="Q702" s="2"/>
      <c r="R702" s="30"/>
      <c r="S702" s="43" t="s">
        <v>76</v>
      </c>
      <c r="T702" s="30"/>
      <c r="U702" s="30"/>
      <c r="V702" s="30" t="s">
        <v>944</v>
      </c>
      <c r="W702" s="11" t="s">
        <v>77</v>
      </c>
      <c r="X702" s="336" t="s">
        <v>854</v>
      </c>
      <c r="Y702" s="50"/>
      <c r="Z702" s="53"/>
    </row>
    <row r="703" spans="1:26" s="43" customFormat="1" ht="49" x14ac:dyDescent="0.25">
      <c r="A703" s="141">
        <f t="shared" si="39"/>
        <v>702</v>
      </c>
      <c r="B703" s="47">
        <v>43945</v>
      </c>
      <c r="C703" s="13" t="str">
        <f t="shared" si="40"/>
        <v>USBP</v>
      </c>
      <c r="D703" s="43" t="s">
        <v>20</v>
      </c>
      <c r="E703" s="43" t="s">
        <v>134</v>
      </c>
      <c r="G703" s="44" t="s">
        <v>72</v>
      </c>
      <c r="H703" s="163" t="str">
        <f t="shared" si="42"/>
        <v>Rio Grand City, TX</v>
      </c>
      <c r="I703" s="248">
        <v>1</v>
      </c>
      <c r="J703" s="43" t="s">
        <v>74</v>
      </c>
      <c r="K703" s="43" t="s">
        <v>74</v>
      </c>
      <c r="L703" s="43" t="s">
        <v>73</v>
      </c>
      <c r="M703" s="43" t="s">
        <v>74</v>
      </c>
      <c r="O703" s="11" t="s">
        <v>74</v>
      </c>
      <c r="P703" s="43" t="s">
        <v>74</v>
      </c>
      <c r="Q703" s="44"/>
      <c r="R703" s="30"/>
      <c r="S703" s="43" t="s">
        <v>76</v>
      </c>
      <c r="T703" s="30"/>
      <c r="U703" s="30"/>
      <c r="V703" s="30" t="s">
        <v>944</v>
      </c>
      <c r="W703" s="43" t="s">
        <v>77</v>
      </c>
      <c r="X703" s="336" t="s">
        <v>855</v>
      </c>
      <c r="Y703" s="208"/>
      <c r="Z703" s="209"/>
    </row>
    <row r="704" spans="1:26" s="43" customFormat="1" ht="33" x14ac:dyDescent="0.25">
      <c r="A704" s="141">
        <f t="shared" si="39"/>
        <v>703</v>
      </c>
      <c r="B704" s="47">
        <v>43943</v>
      </c>
      <c r="C704" s="13" t="str">
        <f t="shared" si="40"/>
        <v>USBP</v>
      </c>
      <c r="D704" s="43" t="s">
        <v>20</v>
      </c>
      <c r="E704" s="43" t="s">
        <v>20</v>
      </c>
      <c r="F704" s="43" t="s">
        <v>856</v>
      </c>
      <c r="G704" s="44" t="s">
        <v>72</v>
      </c>
      <c r="H704" s="163" t="str">
        <f t="shared" si="42"/>
        <v>Edinburg, TX</v>
      </c>
      <c r="I704" s="248">
        <v>1</v>
      </c>
      <c r="J704" s="43" t="s">
        <v>73</v>
      </c>
      <c r="K704" s="43" t="s">
        <v>74</v>
      </c>
      <c r="L704" s="43" t="s">
        <v>73</v>
      </c>
      <c r="M704" s="43" t="s">
        <v>74</v>
      </c>
      <c r="O704" s="11" t="s">
        <v>73</v>
      </c>
      <c r="P704" s="43" t="s">
        <v>73</v>
      </c>
      <c r="Q704" s="44" t="s">
        <v>75</v>
      </c>
      <c r="R704" s="30"/>
      <c r="S704" s="43" t="s">
        <v>76</v>
      </c>
      <c r="T704" s="30"/>
      <c r="U704" s="30"/>
      <c r="V704" s="30" t="s">
        <v>944</v>
      </c>
      <c r="W704" s="43" t="s">
        <v>77</v>
      </c>
      <c r="X704" s="336" t="s">
        <v>857</v>
      </c>
      <c r="Y704" s="208"/>
      <c r="Z704" s="209"/>
    </row>
    <row r="705" spans="1:26" s="43" customFormat="1" ht="32" x14ac:dyDescent="0.2">
      <c r="A705" s="141">
        <f t="shared" si="39"/>
        <v>704</v>
      </c>
      <c r="B705" s="47">
        <v>43939</v>
      </c>
      <c r="C705" s="13" t="str">
        <f t="shared" si="40"/>
        <v>USBP</v>
      </c>
      <c r="D705" s="43" t="s">
        <v>28</v>
      </c>
      <c r="E705" s="45" t="s">
        <v>102</v>
      </c>
      <c r="F705" s="45"/>
      <c r="G705" s="44" t="s">
        <v>86</v>
      </c>
      <c r="H705" s="163" t="str">
        <f t="shared" si="42"/>
        <v>El Paso, TX</v>
      </c>
      <c r="I705" s="248">
        <v>1</v>
      </c>
      <c r="J705" s="43" t="s">
        <v>73</v>
      </c>
      <c r="K705" s="43" t="s">
        <v>74</v>
      </c>
      <c r="L705" s="43" t="s">
        <v>73</v>
      </c>
      <c r="M705" s="43" t="s">
        <v>74</v>
      </c>
      <c r="O705" s="11" t="s">
        <v>74</v>
      </c>
      <c r="P705" s="43" t="s">
        <v>73</v>
      </c>
      <c r="Q705" s="44" t="s">
        <v>75</v>
      </c>
      <c r="R705" s="30"/>
      <c r="S705" s="43" t="s">
        <v>76</v>
      </c>
      <c r="T705" s="30"/>
      <c r="U705" s="30"/>
      <c r="V705" s="30" t="s">
        <v>944</v>
      </c>
      <c r="W705" s="43" t="s">
        <v>96</v>
      </c>
      <c r="X705" s="334" t="s">
        <v>858</v>
      </c>
      <c r="Y705" s="50"/>
      <c r="Z705" s="200"/>
    </row>
    <row r="706" spans="1:26" s="11" customFormat="1" ht="46" x14ac:dyDescent="0.2">
      <c r="A706" s="141">
        <f t="shared" si="39"/>
        <v>705</v>
      </c>
      <c r="B706" s="13">
        <v>43944</v>
      </c>
      <c r="C706" s="13" t="str">
        <f t="shared" si="40"/>
        <v>USBP</v>
      </c>
      <c r="D706" s="11" t="s">
        <v>15</v>
      </c>
      <c r="E706" s="35" t="s">
        <v>15</v>
      </c>
      <c r="F706" s="35" t="s">
        <v>859</v>
      </c>
      <c r="G706" s="2" t="s">
        <v>72</v>
      </c>
      <c r="H706" s="163" t="str">
        <f t="shared" si="42"/>
        <v>Del Rio, TX</v>
      </c>
      <c r="I706" s="129">
        <v>1</v>
      </c>
      <c r="J706" s="11" t="s">
        <v>73</v>
      </c>
      <c r="K706" s="11" t="s">
        <v>74</v>
      </c>
      <c r="L706" s="11" t="s">
        <v>73</v>
      </c>
      <c r="M706" s="11" t="s">
        <v>74</v>
      </c>
      <c r="O706" s="11" t="s">
        <v>73</v>
      </c>
      <c r="P706" s="11" t="s">
        <v>73</v>
      </c>
      <c r="Q706" s="2" t="s">
        <v>75</v>
      </c>
      <c r="R706" s="30"/>
      <c r="S706" s="43" t="s">
        <v>76</v>
      </c>
      <c r="T706" s="30"/>
      <c r="U706" s="30"/>
      <c r="V706" s="30" t="s">
        <v>944</v>
      </c>
      <c r="W706" s="11" t="s">
        <v>77</v>
      </c>
      <c r="X706" s="333" t="s">
        <v>860</v>
      </c>
      <c r="Y706" s="40"/>
      <c r="Z706" s="40"/>
    </row>
    <row r="707" spans="1:26" s="43" customFormat="1" ht="16" x14ac:dyDescent="0.2">
      <c r="A707" s="141">
        <f t="shared" ref="A707:A770" si="43">A706+1</f>
        <v>706</v>
      </c>
      <c r="B707" s="47">
        <f>'USBP MASTER'!B623</f>
        <v>43930</v>
      </c>
      <c r="C707" s="13" t="str">
        <f t="shared" si="40"/>
        <v>USBP</v>
      </c>
      <c r="D707" s="43" t="s">
        <v>35</v>
      </c>
      <c r="E707" s="43" t="s">
        <v>501</v>
      </c>
      <c r="G707" s="44" t="s">
        <v>89</v>
      </c>
      <c r="H707" s="163" t="str">
        <f t="shared" si="42"/>
        <v>Nogales, AZ</v>
      </c>
      <c r="I707" s="248">
        <v>1</v>
      </c>
      <c r="J707" s="43" t="s">
        <v>73</v>
      </c>
      <c r="K707" s="43" t="s">
        <v>74</v>
      </c>
      <c r="L707" s="43" t="s">
        <v>73</v>
      </c>
      <c r="M707" s="43" t="s">
        <v>74</v>
      </c>
      <c r="O707" s="11" t="s">
        <v>74</v>
      </c>
      <c r="P707" s="43" t="s">
        <v>74</v>
      </c>
      <c r="Q707" s="44"/>
      <c r="R707" s="30"/>
      <c r="S707" s="43" t="s">
        <v>76</v>
      </c>
      <c r="T707" s="30"/>
      <c r="U707" s="30"/>
      <c r="V707" s="30" t="s">
        <v>944</v>
      </c>
      <c r="W707" s="53" t="s">
        <v>77</v>
      </c>
      <c r="X707" s="336" t="s">
        <v>861</v>
      </c>
      <c r="Y707" s="212"/>
      <c r="Z707" s="53"/>
    </row>
    <row r="708" spans="1:26" s="43" customFormat="1" ht="16" x14ac:dyDescent="0.2">
      <c r="A708" s="141">
        <f t="shared" si="43"/>
        <v>707</v>
      </c>
      <c r="B708" s="47">
        <v>43930</v>
      </c>
      <c r="C708" s="13" t="str">
        <f t="shared" ref="C708:C771" si="44">"USBP"</f>
        <v>USBP</v>
      </c>
      <c r="D708" s="43" t="s">
        <v>35</v>
      </c>
      <c r="E708" s="43" t="s">
        <v>170</v>
      </c>
      <c r="G708" s="44" t="s">
        <v>89</v>
      </c>
      <c r="H708" s="163" t="str">
        <f t="shared" si="42"/>
        <v>Willcox, AZ</v>
      </c>
      <c r="I708" s="248">
        <v>1</v>
      </c>
      <c r="J708" s="43" t="s">
        <v>73</v>
      </c>
      <c r="K708" s="43" t="s">
        <v>74</v>
      </c>
      <c r="L708" s="43" t="s">
        <v>73</v>
      </c>
      <c r="M708" s="43" t="s">
        <v>74</v>
      </c>
      <c r="O708" s="11" t="s">
        <v>73</v>
      </c>
      <c r="P708" s="43" t="s">
        <v>74</v>
      </c>
      <c r="Q708" s="44"/>
      <c r="R708" s="30"/>
      <c r="S708" s="43" t="s">
        <v>76</v>
      </c>
      <c r="T708" s="30"/>
      <c r="U708" s="30"/>
      <c r="V708" s="30" t="s">
        <v>944</v>
      </c>
      <c r="W708" s="53" t="s">
        <v>77</v>
      </c>
      <c r="X708" s="345" t="s">
        <v>862</v>
      </c>
      <c r="Y708" s="212"/>
      <c r="Z708" s="53"/>
    </row>
    <row r="709" spans="1:26" s="43" customFormat="1" ht="16" x14ac:dyDescent="0.2">
      <c r="A709" s="141">
        <f t="shared" si="43"/>
        <v>708</v>
      </c>
      <c r="B709" s="47">
        <v>43941</v>
      </c>
      <c r="C709" s="13" t="str">
        <f t="shared" si="44"/>
        <v>USBP</v>
      </c>
      <c r="D709" s="43" t="s">
        <v>35</v>
      </c>
      <c r="E709" s="43" t="s">
        <v>501</v>
      </c>
      <c r="G709" s="44" t="s">
        <v>89</v>
      </c>
      <c r="H709" s="163" t="str">
        <f t="shared" si="42"/>
        <v>Nogales, AZ</v>
      </c>
      <c r="I709" s="248">
        <v>1</v>
      </c>
      <c r="J709" s="43" t="s">
        <v>73</v>
      </c>
      <c r="K709" s="43" t="s">
        <v>74</v>
      </c>
      <c r="L709" s="43" t="s">
        <v>73</v>
      </c>
      <c r="M709" s="43" t="s">
        <v>74</v>
      </c>
      <c r="O709" s="11" t="s">
        <v>73</v>
      </c>
      <c r="P709" s="43" t="s">
        <v>73</v>
      </c>
      <c r="Q709" s="44" t="s">
        <v>75</v>
      </c>
      <c r="R709" s="30"/>
      <c r="S709" s="43" t="s">
        <v>76</v>
      </c>
      <c r="T709" s="30"/>
      <c r="U709" s="30"/>
      <c r="V709" s="30" t="s">
        <v>944</v>
      </c>
      <c r="W709" s="53" t="s">
        <v>77</v>
      </c>
      <c r="X709" s="349" t="s">
        <v>863</v>
      </c>
      <c r="Y709" s="212"/>
      <c r="Z709" s="53"/>
    </row>
    <row r="710" spans="1:26" s="43" customFormat="1" ht="34" x14ac:dyDescent="0.2">
      <c r="A710" s="141">
        <f t="shared" si="43"/>
        <v>709</v>
      </c>
      <c r="B710" s="47">
        <v>43942</v>
      </c>
      <c r="C710" s="13" t="str">
        <f t="shared" si="44"/>
        <v>USBP</v>
      </c>
      <c r="D710" s="43" t="s">
        <v>35</v>
      </c>
      <c r="E710" s="43" t="s">
        <v>501</v>
      </c>
      <c r="G710" s="44" t="s">
        <v>89</v>
      </c>
      <c r="H710" s="163" t="str">
        <f t="shared" si="42"/>
        <v>Nogales, AZ</v>
      </c>
      <c r="I710" s="248">
        <v>1</v>
      </c>
      <c r="J710" s="43" t="s">
        <v>73</v>
      </c>
      <c r="K710" s="43" t="s">
        <v>74</v>
      </c>
      <c r="L710" s="43" t="s">
        <v>73</v>
      </c>
      <c r="M710" s="43" t="s">
        <v>74</v>
      </c>
      <c r="O710" s="11" t="s">
        <v>73</v>
      </c>
      <c r="P710" s="43" t="s">
        <v>73</v>
      </c>
      <c r="Q710" s="44" t="s">
        <v>75</v>
      </c>
      <c r="R710" s="30"/>
      <c r="S710" s="43" t="s">
        <v>76</v>
      </c>
      <c r="T710" s="30"/>
      <c r="U710" s="30"/>
      <c r="V710" s="30" t="s">
        <v>944</v>
      </c>
      <c r="W710" s="53" t="s">
        <v>77</v>
      </c>
      <c r="X710" s="339" t="s">
        <v>864</v>
      </c>
      <c r="Y710" s="212"/>
      <c r="Z710" s="53"/>
    </row>
    <row r="711" spans="1:26" s="11" customFormat="1" ht="51" x14ac:dyDescent="0.2">
      <c r="A711" s="141">
        <f t="shared" si="43"/>
        <v>710</v>
      </c>
      <c r="B711" s="13">
        <v>43941</v>
      </c>
      <c r="C711" s="13" t="str">
        <f t="shared" si="44"/>
        <v>USBP</v>
      </c>
      <c r="D711" s="11" t="s">
        <v>27</v>
      </c>
      <c r="E711" s="35" t="s">
        <v>27</v>
      </c>
      <c r="F711" s="35" t="s">
        <v>107</v>
      </c>
      <c r="G711" s="2" t="s">
        <v>86</v>
      </c>
      <c r="H711" s="163" t="str">
        <f t="shared" si="42"/>
        <v>Selfridge ANGB, MI</v>
      </c>
      <c r="I711" s="129">
        <v>1</v>
      </c>
      <c r="J711" s="11" t="s">
        <v>74</v>
      </c>
      <c r="K711" s="11" t="s">
        <v>73</v>
      </c>
      <c r="L711" s="11" t="s">
        <v>73</v>
      </c>
      <c r="M711" s="11" t="s">
        <v>74</v>
      </c>
      <c r="O711" s="11" t="s">
        <v>73</v>
      </c>
      <c r="P711" s="11" t="s">
        <v>74</v>
      </c>
      <c r="Q711" s="2"/>
      <c r="R711" s="30"/>
      <c r="S711" s="43" t="s">
        <v>76</v>
      </c>
      <c r="T711" s="30"/>
      <c r="U711" s="30"/>
      <c r="V711" s="30" t="s">
        <v>944</v>
      </c>
      <c r="W711" s="11" t="s">
        <v>77</v>
      </c>
      <c r="X711" s="350" t="s">
        <v>865</v>
      </c>
      <c r="Y711" s="40" t="s">
        <v>77</v>
      </c>
      <c r="Z711" s="40"/>
    </row>
    <row r="712" spans="1:26" s="43" customFormat="1" ht="17" x14ac:dyDescent="0.2">
      <c r="A712" s="141">
        <f t="shared" si="43"/>
        <v>711</v>
      </c>
      <c r="B712" s="47">
        <v>43942</v>
      </c>
      <c r="C712" s="13" t="str">
        <f t="shared" si="44"/>
        <v>USBP</v>
      </c>
      <c r="D712" s="43" t="s">
        <v>35</v>
      </c>
      <c r="E712" s="43" t="s">
        <v>301</v>
      </c>
      <c r="G712" s="44" t="s">
        <v>89</v>
      </c>
      <c r="H712" s="163" t="str">
        <f t="shared" si="42"/>
        <v>Three Points, AZ</v>
      </c>
      <c r="I712" s="248">
        <v>1</v>
      </c>
      <c r="J712" s="43" t="s">
        <v>73</v>
      </c>
      <c r="K712" s="43" t="s">
        <v>74</v>
      </c>
      <c r="L712" s="43" t="s">
        <v>73</v>
      </c>
      <c r="M712" s="43" t="s">
        <v>74</v>
      </c>
      <c r="O712" s="11" t="s">
        <v>73</v>
      </c>
      <c r="P712" s="43" t="s">
        <v>73</v>
      </c>
      <c r="Q712" s="44" t="s">
        <v>75</v>
      </c>
      <c r="R712" s="30"/>
      <c r="S712" s="43" t="s">
        <v>76</v>
      </c>
      <c r="T712" s="30"/>
      <c r="U712" s="30"/>
      <c r="V712" s="30" t="s">
        <v>944</v>
      </c>
      <c r="W712" s="53" t="s">
        <v>77</v>
      </c>
      <c r="X712" s="339" t="s">
        <v>866</v>
      </c>
      <c r="Y712" s="212"/>
      <c r="Z712" s="53"/>
    </row>
    <row r="713" spans="1:26" s="43" customFormat="1" ht="16" x14ac:dyDescent="0.2">
      <c r="A713" s="141">
        <f t="shared" si="43"/>
        <v>712</v>
      </c>
      <c r="B713" s="47">
        <v>43930</v>
      </c>
      <c r="C713" s="13" t="str">
        <f t="shared" si="44"/>
        <v>USBP</v>
      </c>
      <c r="D713" s="43" t="s">
        <v>28</v>
      </c>
      <c r="E713" s="45" t="s">
        <v>113</v>
      </c>
      <c r="F713" s="45"/>
      <c r="G713" s="44" t="s">
        <v>86</v>
      </c>
      <c r="H713" s="163" t="str">
        <f t="shared" si="42"/>
        <v>Lordsburg, NM</v>
      </c>
      <c r="I713" s="248">
        <v>1</v>
      </c>
      <c r="J713" s="43" t="s">
        <v>73</v>
      </c>
      <c r="K713" s="43" t="s">
        <v>74</v>
      </c>
      <c r="L713" s="43" t="s">
        <v>73</v>
      </c>
      <c r="M713" s="43" t="s">
        <v>74</v>
      </c>
      <c r="O713" s="11" t="s">
        <v>74</v>
      </c>
      <c r="P713" s="43" t="s">
        <v>73</v>
      </c>
      <c r="Q713" s="44" t="s">
        <v>75</v>
      </c>
      <c r="R713" s="30"/>
      <c r="S713" s="43" t="s">
        <v>76</v>
      </c>
      <c r="T713" s="30"/>
      <c r="U713" s="30"/>
      <c r="V713" s="30" t="s">
        <v>944</v>
      </c>
      <c r="W713" s="43" t="s">
        <v>77</v>
      </c>
      <c r="X713" s="336" t="s">
        <v>867</v>
      </c>
      <c r="Y713" s="50"/>
      <c r="Z713" s="200"/>
    </row>
    <row r="714" spans="1:26" s="43" customFormat="1" ht="48" x14ac:dyDescent="0.2">
      <c r="A714" s="141">
        <f t="shared" si="43"/>
        <v>713</v>
      </c>
      <c r="B714" s="47">
        <v>43930</v>
      </c>
      <c r="C714" s="13" t="str">
        <f t="shared" si="44"/>
        <v>USBP</v>
      </c>
      <c r="D714" s="43" t="s">
        <v>30</v>
      </c>
      <c r="E714" s="45" t="s">
        <v>868</v>
      </c>
      <c r="F714" s="45"/>
      <c r="G714" s="44" t="s">
        <v>86</v>
      </c>
      <c r="H714" s="163" t="str">
        <f t="shared" si="42"/>
        <v>Bottineau, ND</v>
      </c>
      <c r="I714" s="248">
        <v>1</v>
      </c>
      <c r="J714" s="43" t="s">
        <v>73</v>
      </c>
      <c r="K714" s="43" t="s">
        <v>74</v>
      </c>
      <c r="L714" s="43" t="s">
        <v>73</v>
      </c>
      <c r="M714" s="43" t="s">
        <v>74</v>
      </c>
      <c r="O714" s="11" t="s">
        <v>74</v>
      </c>
      <c r="P714" s="43" t="s">
        <v>74</v>
      </c>
      <c r="Q714" s="44"/>
      <c r="R714" s="30"/>
      <c r="S714" s="43" t="s">
        <v>76</v>
      </c>
      <c r="T714" s="30"/>
      <c r="U714" s="30"/>
      <c r="V714" s="30" t="s">
        <v>944</v>
      </c>
      <c r="W714" s="43" t="s">
        <v>77</v>
      </c>
      <c r="X714" s="351" t="s">
        <v>869</v>
      </c>
      <c r="Y714" s="50"/>
      <c r="Z714" s="200"/>
    </row>
    <row r="715" spans="1:26" s="64" customFormat="1" ht="48" x14ac:dyDescent="0.2">
      <c r="A715" s="313">
        <f t="shared" si="43"/>
        <v>714</v>
      </c>
      <c r="B715" s="63">
        <v>43912</v>
      </c>
      <c r="C715" s="63" t="str">
        <f t="shared" si="44"/>
        <v>USBP</v>
      </c>
      <c r="D715" s="64" t="s">
        <v>27</v>
      </c>
      <c r="E715" s="68" t="s">
        <v>27</v>
      </c>
      <c r="F715" s="68"/>
      <c r="G715" s="62" t="s">
        <v>86</v>
      </c>
      <c r="H715" s="188" t="str">
        <f t="shared" si="42"/>
        <v>Selfridge ANGB, MI</v>
      </c>
      <c r="I715" s="247">
        <v>1</v>
      </c>
      <c r="J715" s="64" t="s">
        <v>74</v>
      </c>
      <c r="K715" s="64" t="s">
        <v>74</v>
      </c>
      <c r="L715" s="64" t="s">
        <v>73</v>
      </c>
      <c r="M715" s="64" t="s">
        <v>74</v>
      </c>
      <c r="N715" s="64" t="s">
        <v>338</v>
      </c>
      <c r="O715" s="64" t="s">
        <v>73</v>
      </c>
      <c r="P715" s="64" t="s">
        <v>73</v>
      </c>
      <c r="Q715" s="62" t="s">
        <v>90</v>
      </c>
      <c r="R715" s="326">
        <v>43917</v>
      </c>
      <c r="S715" s="205" t="s">
        <v>76</v>
      </c>
      <c r="T715" s="326">
        <v>43935</v>
      </c>
      <c r="U715" s="326"/>
      <c r="V715" s="326" t="s">
        <v>944</v>
      </c>
      <c r="W715" s="64" t="s">
        <v>426</v>
      </c>
      <c r="X715" s="335" t="s">
        <v>870</v>
      </c>
      <c r="Y715" s="65" t="s">
        <v>309</v>
      </c>
      <c r="Z715" s="201" t="s">
        <v>188</v>
      </c>
    </row>
    <row r="716" spans="1:26" s="64" customFormat="1" ht="48" x14ac:dyDescent="0.2">
      <c r="A716" s="313">
        <f t="shared" si="43"/>
        <v>715</v>
      </c>
      <c r="B716" s="63">
        <v>43908</v>
      </c>
      <c r="C716" s="63" t="str">
        <f t="shared" si="44"/>
        <v>USBP</v>
      </c>
      <c r="D716" s="64" t="s">
        <v>34</v>
      </c>
      <c r="E716" s="68" t="s">
        <v>206</v>
      </c>
      <c r="F716" s="68"/>
      <c r="G716" s="62" t="s">
        <v>89</v>
      </c>
      <c r="H716" s="188" t="str">
        <f t="shared" si="42"/>
        <v>El Centro, CA</v>
      </c>
      <c r="I716" s="247">
        <v>1</v>
      </c>
      <c r="J716" s="64" t="s">
        <v>73</v>
      </c>
      <c r="K716" s="64" t="s">
        <v>74</v>
      </c>
      <c r="L716" s="64" t="s">
        <v>73</v>
      </c>
      <c r="M716" s="64" t="s">
        <v>74</v>
      </c>
      <c r="N716" s="64" t="s">
        <v>871</v>
      </c>
      <c r="O716" s="64" t="s">
        <v>74</v>
      </c>
      <c r="P716" s="64" t="s">
        <v>73</v>
      </c>
      <c r="Q716" s="197" t="s">
        <v>90</v>
      </c>
      <c r="R716" s="326">
        <v>43911</v>
      </c>
      <c r="S716" s="205" t="s">
        <v>76</v>
      </c>
      <c r="T716" s="326">
        <v>43926</v>
      </c>
      <c r="U716" s="326"/>
      <c r="V716" s="326" t="s">
        <v>944</v>
      </c>
      <c r="W716" s="64" t="s">
        <v>77</v>
      </c>
      <c r="X716" s="342" t="s">
        <v>872</v>
      </c>
      <c r="Y716" s="201" t="s">
        <v>873</v>
      </c>
      <c r="Z716" s="65" t="s">
        <v>874</v>
      </c>
    </row>
    <row r="717" spans="1:26" s="64" customFormat="1" ht="32" x14ac:dyDescent="0.2">
      <c r="A717" s="313">
        <f t="shared" si="43"/>
        <v>716</v>
      </c>
      <c r="B717" s="63">
        <v>43910</v>
      </c>
      <c r="C717" s="63" t="str">
        <f t="shared" si="44"/>
        <v>USBP</v>
      </c>
      <c r="D717" s="64" t="s">
        <v>34</v>
      </c>
      <c r="E717" s="68" t="s">
        <v>34</v>
      </c>
      <c r="F717" s="68" t="s">
        <v>107</v>
      </c>
      <c r="G717" s="62" t="s">
        <v>89</v>
      </c>
      <c r="H717" s="188" t="str">
        <f t="shared" si="42"/>
        <v>El Centro, CA</v>
      </c>
      <c r="I717" s="247">
        <v>1</v>
      </c>
      <c r="J717" s="64" t="s">
        <v>74</v>
      </c>
      <c r="K717" s="64" t="s">
        <v>74</v>
      </c>
      <c r="L717" s="64" t="s">
        <v>73</v>
      </c>
      <c r="M717" s="64" t="s">
        <v>74</v>
      </c>
      <c r="N717" s="64" t="s">
        <v>192</v>
      </c>
      <c r="O717" s="64" t="s">
        <v>74</v>
      </c>
      <c r="P717" s="64" t="s">
        <v>73</v>
      </c>
      <c r="Q717" s="197" t="s">
        <v>90</v>
      </c>
      <c r="R717" s="326">
        <v>43922</v>
      </c>
      <c r="S717" s="205" t="s">
        <v>76</v>
      </c>
      <c r="T717" s="326">
        <v>43935</v>
      </c>
      <c r="U717" s="326"/>
      <c r="V717" s="326" t="s">
        <v>944</v>
      </c>
      <c r="W717" s="64" t="s">
        <v>96</v>
      </c>
      <c r="X717" s="335" t="s">
        <v>875</v>
      </c>
      <c r="Y717" s="144">
        <v>43909</v>
      </c>
      <c r="Z717" s="65" t="s">
        <v>876</v>
      </c>
    </row>
    <row r="718" spans="1:26" s="64" customFormat="1" ht="48" x14ac:dyDescent="0.2">
      <c r="A718" s="313">
        <f t="shared" si="43"/>
        <v>717</v>
      </c>
      <c r="B718" s="63">
        <v>43912</v>
      </c>
      <c r="C718" s="63" t="str">
        <f t="shared" si="44"/>
        <v>USBP</v>
      </c>
      <c r="D718" s="64" t="s">
        <v>34</v>
      </c>
      <c r="E718" s="68" t="s">
        <v>206</v>
      </c>
      <c r="F718" s="68"/>
      <c r="G718" s="62" t="s">
        <v>89</v>
      </c>
      <c r="H718" s="188" t="str">
        <f t="shared" si="42"/>
        <v>El Centro, CA</v>
      </c>
      <c r="I718" s="247">
        <v>1</v>
      </c>
      <c r="J718" s="64" t="s">
        <v>74</v>
      </c>
      <c r="K718" s="64" t="s">
        <v>74</v>
      </c>
      <c r="L718" s="64" t="s">
        <v>73</v>
      </c>
      <c r="M718" s="64" t="s">
        <v>74</v>
      </c>
      <c r="N718" s="64" t="s">
        <v>338</v>
      </c>
      <c r="O718" s="64" t="s">
        <v>74</v>
      </c>
      <c r="P718" s="64" t="s">
        <v>73</v>
      </c>
      <c r="Q718" s="197" t="s">
        <v>90</v>
      </c>
      <c r="R718" s="326">
        <v>43916</v>
      </c>
      <c r="S718" s="205" t="s">
        <v>76</v>
      </c>
      <c r="T718" s="326">
        <v>43941</v>
      </c>
      <c r="U718" s="326"/>
      <c r="V718" s="326" t="s">
        <v>944</v>
      </c>
      <c r="W718" s="64" t="s">
        <v>77</v>
      </c>
      <c r="X718" s="342" t="s">
        <v>877</v>
      </c>
      <c r="Y718" s="201" t="s">
        <v>878</v>
      </c>
      <c r="Z718" s="65" t="s">
        <v>188</v>
      </c>
    </row>
    <row r="719" spans="1:26" s="64" customFormat="1" ht="48" x14ac:dyDescent="0.2">
      <c r="A719" s="313">
        <f t="shared" si="43"/>
        <v>718</v>
      </c>
      <c r="B719" s="63">
        <v>43924</v>
      </c>
      <c r="C719" s="63" t="str">
        <f t="shared" si="44"/>
        <v>USBP</v>
      </c>
      <c r="D719" s="64" t="s">
        <v>34</v>
      </c>
      <c r="E719" s="68" t="s">
        <v>212</v>
      </c>
      <c r="F719" s="68"/>
      <c r="G719" s="62" t="s">
        <v>89</v>
      </c>
      <c r="H719" s="188" t="str">
        <f t="shared" si="42"/>
        <v>Indio, CA</v>
      </c>
      <c r="I719" s="247">
        <v>1</v>
      </c>
      <c r="J719" s="64" t="s">
        <v>73</v>
      </c>
      <c r="K719" s="64" t="s">
        <v>74</v>
      </c>
      <c r="L719" s="64" t="s">
        <v>73</v>
      </c>
      <c r="M719" s="64" t="s">
        <v>74</v>
      </c>
      <c r="O719" s="64" t="s">
        <v>73</v>
      </c>
      <c r="P719" s="64" t="s">
        <v>73</v>
      </c>
      <c r="Q719" s="197" t="s">
        <v>90</v>
      </c>
      <c r="R719" s="326">
        <v>43923</v>
      </c>
      <c r="S719" s="205" t="s">
        <v>76</v>
      </c>
      <c r="T719" s="326">
        <v>43936</v>
      </c>
      <c r="U719" s="326"/>
      <c r="V719" s="326" t="s">
        <v>944</v>
      </c>
      <c r="W719" s="64" t="s">
        <v>77</v>
      </c>
      <c r="X719" s="335" t="s">
        <v>879</v>
      </c>
      <c r="Y719" s="65"/>
      <c r="Z719" s="65"/>
    </row>
    <row r="720" spans="1:26" s="64" customFormat="1" ht="48" x14ac:dyDescent="0.2">
      <c r="A720" s="313">
        <f t="shared" si="43"/>
        <v>719</v>
      </c>
      <c r="B720" s="144">
        <v>43913</v>
      </c>
      <c r="C720" s="63" t="str">
        <f t="shared" si="44"/>
        <v>USBP</v>
      </c>
      <c r="D720" s="68" t="s">
        <v>17</v>
      </c>
      <c r="E720" s="68" t="s">
        <v>17</v>
      </c>
      <c r="F720" s="68"/>
      <c r="G720" s="62" t="s">
        <v>72</v>
      </c>
      <c r="H720" s="188" t="str">
        <f t="shared" si="42"/>
        <v>Laredo, TX</v>
      </c>
      <c r="I720" s="260">
        <v>1</v>
      </c>
      <c r="J720" s="68" t="s">
        <v>74</v>
      </c>
      <c r="K720" s="68" t="s">
        <v>74</v>
      </c>
      <c r="L720" s="68" t="s">
        <v>73</v>
      </c>
      <c r="M720" s="68" t="s">
        <v>74</v>
      </c>
      <c r="O720" s="64" t="s">
        <v>74</v>
      </c>
      <c r="P720" s="68" t="s">
        <v>73</v>
      </c>
      <c r="Q720" s="62" t="s">
        <v>90</v>
      </c>
      <c r="R720" s="326">
        <v>43913</v>
      </c>
      <c r="S720" s="205" t="s">
        <v>76</v>
      </c>
      <c r="T720" s="326">
        <v>43928</v>
      </c>
      <c r="U720" s="326"/>
      <c r="V720" s="326" t="s">
        <v>944</v>
      </c>
      <c r="W720" s="64" t="s">
        <v>96</v>
      </c>
      <c r="X720" s="335" t="s">
        <v>880</v>
      </c>
      <c r="Y720" s="63">
        <v>43913</v>
      </c>
      <c r="Z720" s="69" t="s">
        <v>188</v>
      </c>
    </row>
    <row r="721" spans="1:26" s="64" customFormat="1" ht="48" x14ac:dyDescent="0.2">
      <c r="A721" s="313">
        <f t="shared" si="43"/>
        <v>720</v>
      </c>
      <c r="B721" s="144">
        <v>43925</v>
      </c>
      <c r="C721" s="63" t="str">
        <f t="shared" si="44"/>
        <v>USBP</v>
      </c>
      <c r="D721" s="68" t="s">
        <v>17</v>
      </c>
      <c r="E721" s="65" t="s">
        <v>734</v>
      </c>
      <c r="F721" s="65"/>
      <c r="G721" s="62" t="s">
        <v>72</v>
      </c>
      <c r="H721" s="188" t="str">
        <f t="shared" si="42"/>
        <v>Cotulla, TX</v>
      </c>
      <c r="I721" s="260">
        <v>1</v>
      </c>
      <c r="J721" s="68" t="s">
        <v>74</v>
      </c>
      <c r="K721" s="68" t="s">
        <v>74</v>
      </c>
      <c r="L721" s="68" t="s">
        <v>73</v>
      </c>
      <c r="M721" s="68" t="s">
        <v>74</v>
      </c>
      <c r="O721" s="64" t="s">
        <v>74</v>
      </c>
      <c r="P721" s="68" t="s">
        <v>73</v>
      </c>
      <c r="Q721" s="62" t="s">
        <v>90</v>
      </c>
      <c r="R721" s="326">
        <v>43930</v>
      </c>
      <c r="S721" s="205" t="s">
        <v>76</v>
      </c>
      <c r="T721" s="326">
        <v>43941</v>
      </c>
      <c r="U721" s="326"/>
      <c r="V721" s="326" t="s">
        <v>944</v>
      </c>
      <c r="W721" s="64" t="s">
        <v>96</v>
      </c>
      <c r="X721" s="335" t="s">
        <v>881</v>
      </c>
      <c r="Y721" s="63"/>
      <c r="Z721" s="69"/>
    </row>
    <row r="722" spans="1:26" s="64" customFormat="1" ht="49" x14ac:dyDescent="0.25">
      <c r="A722" s="313">
        <f t="shared" si="43"/>
        <v>721</v>
      </c>
      <c r="B722" s="63">
        <v>43913</v>
      </c>
      <c r="C722" s="63" t="str">
        <f t="shared" si="44"/>
        <v>USBP</v>
      </c>
      <c r="D722" s="64" t="s">
        <v>20</v>
      </c>
      <c r="E722" s="64" t="s">
        <v>134</v>
      </c>
      <c r="G722" s="62" t="s">
        <v>72</v>
      </c>
      <c r="H722" s="188" t="str">
        <f t="shared" si="42"/>
        <v>Rio Grand City, TX</v>
      </c>
      <c r="I722" s="247">
        <v>1</v>
      </c>
      <c r="J722" s="64" t="s">
        <v>73</v>
      </c>
      <c r="K722" s="64" t="s">
        <v>74</v>
      </c>
      <c r="L722" s="64" t="s">
        <v>73</v>
      </c>
      <c r="M722" s="64" t="s">
        <v>74</v>
      </c>
      <c r="N722" s="64" t="s">
        <v>213</v>
      </c>
      <c r="O722" s="64" t="s">
        <v>73</v>
      </c>
      <c r="P722" s="64" t="s">
        <v>73</v>
      </c>
      <c r="Q722" s="62" t="s">
        <v>90</v>
      </c>
      <c r="R722" s="326">
        <v>43916</v>
      </c>
      <c r="S722" s="205" t="s">
        <v>76</v>
      </c>
      <c r="T722" s="326">
        <v>43944</v>
      </c>
      <c r="U722" s="326"/>
      <c r="V722" s="326" t="s">
        <v>944</v>
      </c>
      <c r="W722" s="64" t="s">
        <v>77</v>
      </c>
      <c r="X722" s="335" t="s">
        <v>882</v>
      </c>
      <c r="Y722" s="206">
        <v>43913</v>
      </c>
      <c r="Z722" s="207" t="s">
        <v>188</v>
      </c>
    </row>
    <row r="723" spans="1:26" s="64" customFormat="1" ht="32" x14ac:dyDescent="0.2">
      <c r="A723" s="313">
        <f t="shared" si="43"/>
        <v>722</v>
      </c>
      <c r="B723" s="63">
        <v>43920</v>
      </c>
      <c r="C723" s="63" t="str">
        <f t="shared" si="44"/>
        <v>USBP</v>
      </c>
      <c r="D723" s="64" t="s">
        <v>45</v>
      </c>
      <c r="E723" s="64" t="s">
        <v>45</v>
      </c>
      <c r="G723" s="62" t="s">
        <v>159</v>
      </c>
      <c r="H723" s="188" t="str">
        <f t="shared" si="42"/>
        <v>Fort Bliss, TX</v>
      </c>
      <c r="I723" s="247">
        <v>1</v>
      </c>
      <c r="J723" s="64" t="s">
        <v>73</v>
      </c>
      <c r="K723" s="64" t="s">
        <v>74</v>
      </c>
      <c r="L723" s="64" t="s">
        <v>73</v>
      </c>
      <c r="M723" s="64" t="s">
        <v>74</v>
      </c>
      <c r="N723" s="64" t="s">
        <v>883</v>
      </c>
      <c r="O723" s="64" t="s">
        <v>74</v>
      </c>
      <c r="P723" s="64" t="s">
        <v>73</v>
      </c>
      <c r="Q723" s="62" t="s">
        <v>90</v>
      </c>
      <c r="R723" s="326">
        <v>43927</v>
      </c>
      <c r="S723" s="205" t="s">
        <v>76</v>
      </c>
      <c r="T723" s="326">
        <v>43942</v>
      </c>
      <c r="U723" s="326"/>
      <c r="V723" s="326" t="s">
        <v>944</v>
      </c>
      <c r="W723" s="64" t="s">
        <v>160</v>
      </c>
      <c r="X723" s="335" t="s">
        <v>884</v>
      </c>
      <c r="Z723" s="69"/>
    </row>
    <row r="724" spans="1:26" s="64" customFormat="1" ht="32" x14ac:dyDescent="0.2">
      <c r="A724" s="313">
        <f t="shared" si="43"/>
        <v>723</v>
      </c>
      <c r="B724" s="63">
        <v>43910</v>
      </c>
      <c r="C724" s="63" t="str">
        <f t="shared" si="44"/>
        <v>USBP</v>
      </c>
      <c r="D724" s="64" t="s">
        <v>35</v>
      </c>
      <c r="E724" s="64" t="s">
        <v>179</v>
      </c>
      <c r="G724" s="62" t="s">
        <v>89</v>
      </c>
      <c r="H724" s="188" t="str">
        <f t="shared" si="42"/>
        <v>Tucson, AZ</v>
      </c>
      <c r="I724" s="247">
        <v>1</v>
      </c>
      <c r="J724" s="64" t="s">
        <v>73</v>
      </c>
      <c r="K724" s="64" t="s">
        <v>74</v>
      </c>
      <c r="L724" s="64" t="s">
        <v>73</v>
      </c>
      <c r="M724" s="64" t="s">
        <v>74</v>
      </c>
      <c r="N724" s="64" t="s">
        <v>885</v>
      </c>
      <c r="O724" s="64" t="s">
        <v>73</v>
      </c>
      <c r="P724" s="64" t="s">
        <v>73</v>
      </c>
      <c r="Q724" s="62" t="s">
        <v>90</v>
      </c>
      <c r="R724" s="326">
        <v>43912</v>
      </c>
      <c r="S724" s="205" t="s">
        <v>76</v>
      </c>
      <c r="T724" s="326">
        <v>43926</v>
      </c>
      <c r="U724" s="326"/>
      <c r="V724" s="326" t="s">
        <v>944</v>
      </c>
      <c r="W724" s="65" t="s">
        <v>77</v>
      </c>
      <c r="X724" s="335" t="s">
        <v>886</v>
      </c>
      <c r="Y724" s="144">
        <v>43909</v>
      </c>
      <c r="Z724" s="65" t="s">
        <v>188</v>
      </c>
    </row>
    <row r="725" spans="1:26" s="64" customFormat="1" ht="32" x14ac:dyDescent="0.2">
      <c r="A725" s="313">
        <f t="shared" si="43"/>
        <v>724</v>
      </c>
      <c r="B725" s="63">
        <v>43913</v>
      </c>
      <c r="C725" s="63" t="str">
        <f t="shared" si="44"/>
        <v>USBP</v>
      </c>
      <c r="D725" s="64" t="s">
        <v>35</v>
      </c>
      <c r="E725" s="64" t="s">
        <v>501</v>
      </c>
      <c r="G725" s="62" t="s">
        <v>89</v>
      </c>
      <c r="H725" s="188" t="str">
        <f t="shared" si="42"/>
        <v>Nogales, AZ</v>
      </c>
      <c r="I725" s="247">
        <v>1</v>
      </c>
      <c r="J725" s="64" t="s">
        <v>73</v>
      </c>
      <c r="K725" s="64" t="s">
        <v>74</v>
      </c>
      <c r="L725" s="64" t="s">
        <v>73</v>
      </c>
      <c r="M725" s="64" t="s">
        <v>74</v>
      </c>
      <c r="N725" s="64" t="s">
        <v>887</v>
      </c>
      <c r="O725" s="64" t="s">
        <v>73</v>
      </c>
      <c r="P725" s="64" t="s">
        <v>73</v>
      </c>
      <c r="Q725" s="62" t="s">
        <v>90</v>
      </c>
      <c r="R725" s="326">
        <v>43913</v>
      </c>
      <c r="S725" s="205" t="s">
        <v>76</v>
      </c>
      <c r="T725" s="326">
        <v>43926</v>
      </c>
      <c r="U725" s="326"/>
      <c r="V725" s="326" t="s">
        <v>944</v>
      </c>
      <c r="W725" s="65" t="s">
        <v>77</v>
      </c>
      <c r="X725" s="342" t="s">
        <v>888</v>
      </c>
      <c r="Y725" s="211">
        <v>43909</v>
      </c>
      <c r="Z725" s="65" t="s">
        <v>188</v>
      </c>
    </row>
    <row r="726" spans="1:26" s="64" customFormat="1" ht="32" x14ac:dyDescent="0.2">
      <c r="A726" s="313">
        <f t="shared" si="43"/>
        <v>725</v>
      </c>
      <c r="B726" s="63">
        <f>'USBP MASTER'!B484</f>
        <v>43920</v>
      </c>
      <c r="C726" s="63" t="str">
        <f t="shared" si="44"/>
        <v>USBP</v>
      </c>
      <c r="D726" s="64" t="s">
        <v>35</v>
      </c>
      <c r="E726" s="64" t="s">
        <v>179</v>
      </c>
      <c r="G726" s="62" t="s">
        <v>89</v>
      </c>
      <c r="H726" s="188" t="str">
        <f t="shared" si="42"/>
        <v>Tucson, AZ</v>
      </c>
      <c r="I726" s="247">
        <v>1</v>
      </c>
      <c r="J726" s="64" t="s">
        <v>74</v>
      </c>
      <c r="K726" s="64" t="s">
        <v>74</v>
      </c>
      <c r="L726" s="64" t="s">
        <v>73</v>
      </c>
      <c r="M726" s="64" t="s">
        <v>74</v>
      </c>
      <c r="N726" s="64" t="s">
        <v>889</v>
      </c>
      <c r="O726" s="64" t="s">
        <v>73</v>
      </c>
      <c r="P726" s="64" t="s">
        <v>73</v>
      </c>
      <c r="Q726" s="62" t="s">
        <v>90</v>
      </c>
      <c r="R726" s="326">
        <v>43916</v>
      </c>
      <c r="S726" s="205" t="s">
        <v>76</v>
      </c>
      <c r="T726" s="326">
        <v>43945</v>
      </c>
      <c r="U726" s="326"/>
      <c r="V726" s="326" t="s">
        <v>944</v>
      </c>
      <c r="W726" s="65" t="s">
        <v>77</v>
      </c>
      <c r="X726" s="335" t="s">
        <v>890</v>
      </c>
      <c r="Y726" s="211"/>
      <c r="Z726" s="65"/>
    </row>
    <row r="727" spans="1:26" s="64" customFormat="1" ht="48" x14ac:dyDescent="0.2">
      <c r="A727" s="313">
        <f t="shared" si="43"/>
        <v>726</v>
      </c>
      <c r="B727" s="63">
        <v>43924</v>
      </c>
      <c r="C727" s="63" t="str">
        <f t="shared" si="44"/>
        <v>USBP</v>
      </c>
      <c r="D727" s="64" t="s">
        <v>35</v>
      </c>
      <c r="E727" s="64" t="s">
        <v>179</v>
      </c>
      <c r="G727" s="62" t="s">
        <v>89</v>
      </c>
      <c r="H727" s="188" t="str">
        <f t="shared" si="42"/>
        <v>Tucson, AZ</v>
      </c>
      <c r="I727" s="247">
        <v>1</v>
      </c>
      <c r="J727" s="64" t="s">
        <v>74</v>
      </c>
      <c r="K727" s="64" t="s">
        <v>74</v>
      </c>
      <c r="L727" s="64" t="s">
        <v>73</v>
      </c>
      <c r="M727" s="64" t="s">
        <v>74</v>
      </c>
      <c r="O727" s="64" t="s">
        <v>73</v>
      </c>
      <c r="P727" s="64" t="s">
        <v>73</v>
      </c>
      <c r="Q727" s="62" t="s">
        <v>90</v>
      </c>
      <c r="R727" s="326">
        <v>43924</v>
      </c>
      <c r="S727" s="205" t="s">
        <v>76</v>
      </c>
      <c r="T727" s="326">
        <v>43943</v>
      </c>
      <c r="U727" s="326"/>
      <c r="V727" s="326" t="s">
        <v>944</v>
      </c>
      <c r="W727" s="65" t="s">
        <v>77</v>
      </c>
      <c r="X727" s="342" t="s">
        <v>891</v>
      </c>
      <c r="Y727" s="211"/>
      <c r="Z727" s="65"/>
    </row>
    <row r="728" spans="1:26" s="43" customFormat="1" ht="32" x14ac:dyDescent="0.2">
      <c r="A728" s="141">
        <f t="shared" si="43"/>
        <v>727</v>
      </c>
      <c r="B728" s="47">
        <v>43941</v>
      </c>
      <c r="C728" s="13" t="str">
        <f t="shared" si="44"/>
        <v>USBP</v>
      </c>
      <c r="D728" s="43" t="s">
        <v>34</v>
      </c>
      <c r="E728" s="45" t="s">
        <v>212</v>
      </c>
      <c r="F728" s="45"/>
      <c r="G728" s="44" t="s">
        <v>89</v>
      </c>
      <c r="H728" s="163" t="str">
        <f t="shared" si="42"/>
        <v>Indio, CA</v>
      </c>
      <c r="I728" s="248">
        <v>1</v>
      </c>
      <c r="J728" s="43" t="s">
        <v>73</v>
      </c>
      <c r="K728" s="43" t="s">
        <v>74</v>
      </c>
      <c r="L728" s="43" t="s">
        <v>73</v>
      </c>
      <c r="M728" s="43" t="s">
        <v>74</v>
      </c>
      <c r="O728" s="11" t="s">
        <v>73</v>
      </c>
      <c r="P728" s="43" t="s">
        <v>73</v>
      </c>
      <c r="Q728" s="134" t="s">
        <v>75</v>
      </c>
      <c r="R728" s="30"/>
      <c r="S728" s="133" t="s">
        <v>76</v>
      </c>
      <c r="T728" s="30"/>
      <c r="U728" s="30"/>
      <c r="V728" s="30" t="s">
        <v>944</v>
      </c>
      <c r="W728" s="43" t="s">
        <v>534</v>
      </c>
      <c r="X728" s="336" t="s">
        <v>892</v>
      </c>
      <c r="Y728" s="53"/>
      <c r="Z728" s="53"/>
    </row>
    <row r="729" spans="1:26" ht="34" x14ac:dyDescent="0.2">
      <c r="A729" s="141">
        <f t="shared" si="43"/>
        <v>728</v>
      </c>
      <c r="B729" s="30">
        <v>43944</v>
      </c>
      <c r="C729" s="13" t="str">
        <f t="shared" si="44"/>
        <v>USBP</v>
      </c>
      <c r="D729" s="45" t="s">
        <v>17</v>
      </c>
      <c r="E729" s="29" t="s">
        <v>621</v>
      </c>
      <c r="G729" s="44" t="s">
        <v>72</v>
      </c>
      <c r="H729" s="163" t="str">
        <f t="shared" si="42"/>
        <v>Zapata, TX</v>
      </c>
      <c r="I729" s="250">
        <v>1</v>
      </c>
      <c r="J729" s="45" t="s">
        <v>73</v>
      </c>
      <c r="K729" s="45" t="s">
        <v>74</v>
      </c>
      <c r="L729" s="45" t="s">
        <v>73</v>
      </c>
      <c r="M729" s="45" t="s">
        <v>74</v>
      </c>
      <c r="O729" s="11" t="s">
        <v>73</v>
      </c>
      <c r="P729" s="29" t="s">
        <v>73</v>
      </c>
      <c r="Q729" s="204" t="s">
        <v>75</v>
      </c>
      <c r="S729" s="133" t="s">
        <v>76</v>
      </c>
      <c r="V729" s="30" t="s">
        <v>944</v>
      </c>
      <c r="W729" s="29" t="s">
        <v>77</v>
      </c>
      <c r="X729" s="348" t="s">
        <v>893</v>
      </c>
    </row>
    <row r="730" spans="1:26" ht="34" x14ac:dyDescent="0.2">
      <c r="A730" s="141">
        <f t="shared" si="43"/>
        <v>729</v>
      </c>
      <c r="B730" s="30">
        <v>43944</v>
      </c>
      <c r="C730" s="13" t="str">
        <f t="shared" si="44"/>
        <v>USBP</v>
      </c>
      <c r="D730" s="45" t="s">
        <v>17</v>
      </c>
      <c r="E730" s="29" t="s">
        <v>621</v>
      </c>
      <c r="G730" s="44" t="s">
        <v>72</v>
      </c>
      <c r="H730" s="163" t="str">
        <f t="shared" si="42"/>
        <v>Zapata, TX</v>
      </c>
      <c r="I730" s="250">
        <v>1</v>
      </c>
      <c r="J730" s="45" t="s">
        <v>73</v>
      </c>
      <c r="K730" s="45" t="s">
        <v>74</v>
      </c>
      <c r="L730" s="45" t="s">
        <v>73</v>
      </c>
      <c r="M730" s="45" t="s">
        <v>74</v>
      </c>
      <c r="O730" s="11" t="s">
        <v>74</v>
      </c>
      <c r="P730" s="29" t="s">
        <v>74</v>
      </c>
      <c r="S730" s="133" t="s">
        <v>76</v>
      </c>
      <c r="V730" s="30" t="s">
        <v>944</v>
      </c>
      <c r="W730" s="29" t="s">
        <v>77</v>
      </c>
      <c r="X730" s="348" t="s">
        <v>894</v>
      </c>
    </row>
    <row r="731" spans="1:26" ht="34" x14ac:dyDescent="0.2">
      <c r="A731" s="141">
        <f t="shared" si="43"/>
        <v>730</v>
      </c>
      <c r="B731" s="30">
        <v>43944</v>
      </c>
      <c r="C731" s="13" t="str">
        <f t="shared" si="44"/>
        <v>USBP</v>
      </c>
      <c r="D731" s="45" t="s">
        <v>17</v>
      </c>
      <c r="E731" s="29" t="s">
        <v>621</v>
      </c>
      <c r="G731" s="44" t="s">
        <v>72</v>
      </c>
      <c r="H731" s="163" t="str">
        <f t="shared" si="42"/>
        <v>Zapata, TX</v>
      </c>
      <c r="I731" s="250">
        <v>1</v>
      </c>
      <c r="J731" s="45" t="s">
        <v>73</v>
      </c>
      <c r="K731" s="45" t="s">
        <v>74</v>
      </c>
      <c r="L731" s="45" t="s">
        <v>73</v>
      </c>
      <c r="M731" s="45" t="s">
        <v>74</v>
      </c>
      <c r="O731" s="11" t="s">
        <v>74</v>
      </c>
      <c r="P731" s="29" t="s">
        <v>74</v>
      </c>
      <c r="S731" s="133" t="s">
        <v>76</v>
      </c>
      <c r="V731" s="30" t="s">
        <v>944</v>
      </c>
      <c r="W731" s="29" t="s">
        <v>77</v>
      </c>
      <c r="X731" s="348" t="s">
        <v>894</v>
      </c>
    </row>
    <row r="732" spans="1:26" ht="34" x14ac:dyDescent="0.2">
      <c r="A732" s="141">
        <f t="shared" si="43"/>
        <v>731</v>
      </c>
      <c r="B732" s="30">
        <v>43944</v>
      </c>
      <c r="C732" s="13" t="str">
        <f t="shared" si="44"/>
        <v>USBP</v>
      </c>
      <c r="D732" s="45" t="s">
        <v>17</v>
      </c>
      <c r="E732" s="29" t="s">
        <v>621</v>
      </c>
      <c r="G732" s="44" t="s">
        <v>72</v>
      </c>
      <c r="H732" s="163" t="str">
        <f t="shared" si="42"/>
        <v>Zapata, TX</v>
      </c>
      <c r="I732" s="250">
        <v>1</v>
      </c>
      <c r="J732" s="45" t="s">
        <v>73</v>
      </c>
      <c r="K732" s="45" t="s">
        <v>74</v>
      </c>
      <c r="L732" s="45" t="s">
        <v>73</v>
      </c>
      <c r="M732" s="45" t="s">
        <v>74</v>
      </c>
      <c r="O732" s="11" t="s">
        <v>74</v>
      </c>
      <c r="P732" s="29" t="s">
        <v>74</v>
      </c>
      <c r="S732" s="133" t="s">
        <v>76</v>
      </c>
      <c r="V732" s="30" t="s">
        <v>944</v>
      </c>
      <c r="W732" s="29" t="s">
        <v>77</v>
      </c>
      <c r="X732" s="348" t="s">
        <v>894</v>
      </c>
    </row>
    <row r="733" spans="1:26" ht="34" x14ac:dyDescent="0.2">
      <c r="A733" s="141">
        <f t="shared" si="43"/>
        <v>732</v>
      </c>
      <c r="B733" s="30">
        <v>43944</v>
      </c>
      <c r="C733" s="13" t="str">
        <f t="shared" si="44"/>
        <v>USBP</v>
      </c>
      <c r="D733" s="45" t="s">
        <v>17</v>
      </c>
      <c r="E733" s="29" t="s">
        <v>895</v>
      </c>
      <c r="G733" s="44" t="s">
        <v>72</v>
      </c>
      <c r="H733" s="163" t="str">
        <f t="shared" si="42"/>
        <v>Freer, TX</v>
      </c>
      <c r="I733" s="250">
        <v>1</v>
      </c>
      <c r="J733" s="45" t="s">
        <v>73</v>
      </c>
      <c r="K733" s="45" t="s">
        <v>74</v>
      </c>
      <c r="L733" s="45" t="s">
        <v>73</v>
      </c>
      <c r="M733" s="45" t="s">
        <v>74</v>
      </c>
      <c r="O733" s="11" t="s">
        <v>74</v>
      </c>
      <c r="P733" s="29" t="s">
        <v>74</v>
      </c>
      <c r="S733" s="133" t="s">
        <v>76</v>
      </c>
      <c r="V733" s="30" t="s">
        <v>944</v>
      </c>
      <c r="W733" s="29" t="s">
        <v>77</v>
      </c>
      <c r="X733" s="348" t="s">
        <v>894</v>
      </c>
    </row>
    <row r="734" spans="1:26" ht="34" x14ac:dyDescent="0.2">
      <c r="A734" s="141">
        <f t="shared" si="43"/>
        <v>733</v>
      </c>
      <c r="B734" s="30">
        <v>43944</v>
      </c>
      <c r="C734" s="13" t="str">
        <f t="shared" si="44"/>
        <v>USBP</v>
      </c>
      <c r="D734" s="45" t="s">
        <v>17</v>
      </c>
      <c r="E734" s="29" t="s">
        <v>895</v>
      </c>
      <c r="G734" s="44" t="s">
        <v>72</v>
      </c>
      <c r="H734" s="163" t="str">
        <f t="shared" si="42"/>
        <v>Freer, TX</v>
      </c>
      <c r="I734" s="250">
        <v>1</v>
      </c>
      <c r="J734" s="45" t="s">
        <v>73</v>
      </c>
      <c r="K734" s="45" t="s">
        <v>74</v>
      </c>
      <c r="L734" s="45" t="s">
        <v>73</v>
      </c>
      <c r="M734" s="45" t="s">
        <v>74</v>
      </c>
      <c r="O734" s="11" t="s">
        <v>74</v>
      </c>
      <c r="P734" s="29" t="s">
        <v>74</v>
      </c>
      <c r="S734" s="133" t="s">
        <v>76</v>
      </c>
      <c r="V734" s="30" t="s">
        <v>944</v>
      </c>
      <c r="W734" s="29" t="s">
        <v>77</v>
      </c>
      <c r="X734" s="348" t="s">
        <v>894</v>
      </c>
    </row>
    <row r="735" spans="1:26" ht="34" x14ac:dyDescent="0.2">
      <c r="A735" s="141">
        <f t="shared" si="43"/>
        <v>734</v>
      </c>
      <c r="B735" s="30">
        <v>43944</v>
      </c>
      <c r="C735" s="13" t="str">
        <f t="shared" si="44"/>
        <v>USBP</v>
      </c>
      <c r="D735" s="45" t="s">
        <v>17</v>
      </c>
      <c r="E735" s="29" t="s">
        <v>621</v>
      </c>
      <c r="G735" s="44" t="s">
        <v>72</v>
      </c>
      <c r="H735" s="163" t="str">
        <f t="shared" si="42"/>
        <v>Zapata, TX</v>
      </c>
      <c r="I735" s="250">
        <v>1</v>
      </c>
      <c r="J735" s="45" t="s">
        <v>73</v>
      </c>
      <c r="K735" s="45" t="s">
        <v>74</v>
      </c>
      <c r="L735" s="45" t="s">
        <v>73</v>
      </c>
      <c r="M735" s="45" t="s">
        <v>74</v>
      </c>
      <c r="O735" s="11" t="s">
        <v>74</v>
      </c>
      <c r="P735" s="29" t="s">
        <v>74</v>
      </c>
      <c r="S735" s="133" t="s">
        <v>76</v>
      </c>
      <c r="V735" s="30" t="s">
        <v>944</v>
      </c>
      <c r="W735" s="29" t="s">
        <v>77</v>
      </c>
      <c r="X735" s="348" t="s">
        <v>894</v>
      </c>
    </row>
    <row r="736" spans="1:26" ht="34" x14ac:dyDescent="0.2">
      <c r="A736" s="141">
        <f t="shared" si="43"/>
        <v>735</v>
      </c>
      <c r="B736" s="30">
        <v>43944</v>
      </c>
      <c r="C736" s="13" t="str">
        <f t="shared" si="44"/>
        <v>USBP</v>
      </c>
      <c r="D736" s="45" t="s">
        <v>17</v>
      </c>
      <c r="E736" s="29" t="s">
        <v>17</v>
      </c>
      <c r="F736" s="29" t="s">
        <v>314</v>
      </c>
      <c r="G736" s="44" t="s">
        <v>72</v>
      </c>
      <c r="H736" s="163" t="str">
        <f t="shared" si="42"/>
        <v>Laredo, TX</v>
      </c>
      <c r="I736" s="250">
        <v>1</v>
      </c>
      <c r="J736" s="45" t="s">
        <v>73</v>
      </c>
      <c r="K736" s="45" t="s">
        <v>74</v>
      </c>
      <c r="L736" s="45" t="s">
        <v>73</v>
      </c>
      <c r="M736" s="45" t="s">
        <v>74</v>
      </c>
      <c r="O736" s="11" t="s">
        <v>74</v>
      </c>
      <c r="P736" s="29" t="s">
        <v>74</v>
      </c>
      <c r="S736" s="133" t="s">
        <v>76</v>
      </c>
      <c r="V736" s="30" t="s">
        <v>944</v>
      </c>
      <c r="W736" s="29" t="s">
        <v>77</v>
      </c>
      <c r="X736" s="348" t="s">
        <v>896</v>
      </c>
    </row>
    <row r="737" spans="1:26" ht="34" x14ac:dyDescent="0.2">
      <c r="A737" s="141">
        <f t="shared" si="43"/>
        <v>736</v>
      </c>
      <c r="B737" s="30">
        <v>43944</v>
      </c>
      <c r="C737" s="13" t="str">
        <f t="shared" si="44"/>
        <v>USBP</v>
      </c>
      <c r="D737" s="45" t="s">
        <v>17</v>
      </c>
      <c r="E737" s="29" t="s">
        <v>123</v>
      </c>
      <c r="F737" s="29" t="s">
        <v>314</v>
      </c>
      <c r="G737" s="44" t="s">
        <v>72</v>
      </c>
      <c r="H737" s="163" t="str">
        <f t="shared" si="42"/>
        <v>Laredo, TX</v>
      </c>
      <c r="I737" s="250">
        <v>1</v>
      </c>
      <c r="J737" s="45" t="s">
        <v>73</v>
      </c>
      <c r="K737" s="45" t="s">
        <v>74</v>
      </c>
      <c r="L737" s="45" t="s">
        <v>73</v>
      </c>
      <c r="M737" s="45" t="s">
        <v>74</v>
      </c>
      <c r="O737" s="11" t="s">
        <v>74</v>
      </c>
      <c r="P737" s="29" t="s">
        <v>74</v>
      </c>
      <c r="S737" s="133" t="s">
        <v>76</v>
      </c>
      <c r="V737" s="30" t="s">
        <v>944</v>
      </c>
      <c r="W737" s="29" t="s">
        <v>77</v>
      </c>
      <c r="X737" s="337" t="s">
        <v>897</v>
      </c>
    </row>
    <row r="738" spans="1:26" ht="34" x14ac:dyDescent="0.2">
      <c r="A738" s="141">
        <f t="shared" si="43"/>
        <v>737</v>
      </c>
      <c r="B738" s="30">
        <v>43944</v>
      </c>
      <c r="C738" s="13" t="str">
        <f t="shared" si="44"/>
        <v>USBP</v>
      </c>
      <c r="D738" s="45" t="s">
        <v>17</v>
      </c>
      <c r="E738" s="29" t="s">
        <v>621</v>
      </c>
      <c r="F738" s="29" t="s">
        <v>314</v>
      </c>
      <c r="G738" s="44" t="s">
        <v>72</v>
      </c>
      <c r="H738" s="163" t="str">
        <f t="shared" si="42"/>
        <v>Zapata, TX</v>
      </c>
      <c r="I738" s="250">
        <v>1</v>
      </c>
      <c r="J738" s="45" t="s">
        <v>73</v>
      </c>
      <c r="K738" s="45" t="s">
        <v>74</v>
      </c>
      <c r="L738" s="45" t="s">
        <v>73</v>
      </c>
      <c r="M738" s="45" t="s">
        <v>74</v>
      </c>
      <c r="O738" s="11" t="s">
        <v>74</v>
      </c>
      <c r="P738" s="29" t="s">
        <v>74</v>
      </c>
      <c r="S738" s="133" t="s">
        <v>76</v>
      </c>
      <c r="V738" s="30" t="s">
        <v>944</v>
      </c>
      <c r="W738" s="29" t="s">
        <v>77</v>
      </c>
      <c r="X738" s="337" t="s">
        <v>897</v>
      </c>
    </row>
    <row r="739" spans="1:26" ht="34" x14ac:dyDescent="0.2">
      <c r="A739" s="141">
        <f t="shared" si="43"/>
        <v>738</v>
      </c>
      <c r="B739" s="30">
        <v>43944</v>
      </c>
      <c r="C739" s="13" t="str">
        <f t="shared" si="44"/>
        <v>USBP</v>
      </c>
      <c r="D739" s="45" t="s">
        <v>17</v>
      </c>
      <c r="E739" s="29" t="s">
        <v>838</v>
      </c>
      <c r="F739" s="29" t="s">
        <v>314</v>
      </c>
      <c r="G739" s="44" t="s">
        <v>72</v>
      </c>
      <c r="H739" s="163" t="str">
        <f t="shared" si="42"/>
        <v>Laredo, TX</v>
      </c>
      <c r="I739" s="250">
        <v>1</v>
      </c>
      <c r="J739" s="45" t="s">
        <v>73</v>
      </c>
      <c r="K739" s="45" t="s">
        <v>74</v>
      </c>
      <c r="L739" s="45" t="s">
        <v>73</v>
      </c>
      <c r="M739" s="45" t="s">
        <v>74</v>
      </c>
      <c r="O739" s="11" t="s">
        <v>74</v>
      </c>
      <c r="P739" s="29" t="s">
        <v>74</v>
      </c>
      <c r="S739" s="133" t="s">
        <v>76</v>
      </c>
      <c r="V739" s="30" t="s">
        <v>944</v>
      </c>
      <c r="W739" s="29" t="s">
        <v>77</v>
      </c>
      <c r="X739" s="337" t="s">
        <v>897</v>
      </c>
    </row>
    <row r="740" spans="1:26" ht="34" x14ac:dyDescent="0.2">
      <c r="A740" s="141">
        <f t="shared" si="43"/>
        <v>739</v>
      </c>
      <c r="B740" s="30">
        <v>43944</v>
      </c>
      <c r="C740" s="13" t="str">
        <f t="shared" si="44"/>
        <v>USBP</v>
      </c>
      <c r="D740" s="45" t="s">
        <v>17</v>
      </c>
      <c r="E740" s="29" t="s">
        <v>895</v>
      </c>
      <c r="F740" s="29" t="s">
        <v>314</v>
      </c>
      <c r="G740" s="44" t="s">
        <v>72</v>
      </c>
      <c r="H740" s="163" t="str">
        <f t="shared" si="42"/>
        <v>Freer, TX</v>
      </c>
      <c r="I740" s="250">
        <v>1</v>
      </c>
      <c r="J740" s="45" t="s">
        <v>73</v>
      </c>
      <c r="K740" s="45" t="s">
        <v>74</v>
      </c>
      <c r="L740" s="45" t="s">
        <v>73</v>
      </c>
      <c r="M740" s="45" t="s">
        <v>74</v>
      </c>
      <c r="O740" s="11" t="s">
        <v>74</v>
      </c>
      <c r="P740" s="29" t="s">
        <v>74</v>
      </c>
      <c r="S740" s="133" t="s">
        <v>76</v>
      </c>
      <c r="V740" s="30" t="s">
        <v>944</v>
      </c>
      <c r="W740" s="29" t="s">
        <v>77</v>
      </c>
      <c r="X740" s="337" t="s">
        <v>897</v>
      </c>
    </row>
    <row r="741" spans="1:26" ht="34" x14ac:dyDescent="0.2">
      <c r="A741" s="141">
        <f t="shared" si="43"/>
        <v>740</v>
      </c>
      <c r="B741" s="30">
        <v>43944</v>
      </c>
      <c r="C741" s="13" t="str">
        <f t="shared" si="44"/>
        <v>USBP</v>
      </c>
      <c r="D741" s="45" t="s">
        <v>17</v>
      </c>
      <c r="E741" s="29" t="s">
        <v>123</v>
      </c>
      <c r="F741" s="29" t="s">
        <v>314</v>
      </c>
      <c r="G741" s="44" t="s">
        <v>72</v>
      </c>
      <c r="H741" s="163" t="str">
        <f t="shared" si="42"/>
        <v>Laredo, TX</v>
      </c>
      <c r="I741" s="250">
        <v>1</v>
      </c>
      <c r="J741" s="45" t="s">
        <v>73</v>
      </c>
      <c r="K741" s="45" t="s">
        <v>74</v>
      </c>
      <c r="L741" s="45" t="s">
        <v>73</v>
      </c>
      <c r="O741" s="11" t="s">
        <v>74</v>
      </c>
      <c r="P741" s="29" t="s">
        <v>74</v>
      </c>
      <c r="S741" s="133" t="s">
        <v>76</v>
      </c>
      <c r="V741" s="30" t="s">
        <v>944</v>
      </c>
      <c r="W741" s="29" t="s">
        <v>77</v>
      </c>
      <c r="X741" s="337" t="s">
        <v>897</v>
      </c>
    </row>
    <row r="742" spans="1:26" ht="17" x14ac:dyDescent="0.2">
      <c r="A742" s="141">
        <f t="shared" si="43"/>
        <v>741</v>
      </c>
      <c r="B742" s="30">
        <v>43944</v>
      </c>
      <c r="C742" s="13" t="str">
        <f t="shared" si="44"/>
        <v>USBP</v>
      </c>
      <c r="D742" s="45" t="s">
        <v>17</v>
      </c>
      <c r="E742" s="29" t="s">
        <v>123</v>
      </c>
      <c r="G742" s="44" t="s">
        <v>72</v>
      </c>
      <c r="H742" s="163" t="str">
        <f t="shared" si="42"/>
        <v>Laredo, TX</v>
      </c>
      <c r="I742" s="250">
        <v>1</v>
      </c>
      <c r="J742" s="45" t="s">
        <v>73</v>
      </c>
      <c r="K742" s="45" t="s">
        <v>74</v>
      </c>
      <c r="L742" s="45" t="s">
        <v>73</v>
      </c>
      <c r="M742" s="45" t="s">
        <v>74</v>
      </c>
      <c r="O742" s="11" t="s">
        <v>73</v>
      </c>
      <c r="P742" s="29" t="s">
        <v>73</v>
      </c>
      <c r="Q742" s="204" t="s">
        <v>75</v>
      </c>
      <c r="S742" s="133" t="s">
        <v>76</v>
      </c>
      <c r="V742" s="30" t="s">
        <v>944</v>
      </c>
      <c r="W742" s="29" t="s">
        <v>77</v>
      </c>
      <c r="X742" s="337" t="s">
        <v>124</v>
      </c>
    </row>
    <row r="743" spans="1:26" ht="34" x14ac:dyDescent="0.2">
      <c r="A743" s="141">
        <f t="shared" si="43"/>
        <v>742</v>
      </c>
      <c r="B743" s="30">
        <v>43944</v>
      </c>
      <c r="C743" s="13" t="str">
        <f t="shared" si="44"/>
        <v>USBP</v>
      </c>
      <c r="D743" s="45" t="s">
        <v>17</v>
      </c>
      <c r="E743" s="29" t="s">
        <v>895</v>
      </c>
      <c r="G743" s="44" t="s">
        <v>72</v>
      </c>
      <c r="H743" s="163" t="str">
        <f t="shared" si="42"/>
        <v>Freer, TX</v>
      </c>
      <c r="I743" s="250">
        <v>1</v>
      </c>
      <c r="J743" s="45" t="s">
        <v>73</v>
      </c>
      <c r="K743" s="45" t="s">
        <v>74</v>
      </c>
      <c r="L743" s="45" t="s">
        <v>73</v>
      </c>
      <c r="M743" s="45" t="s">
        <v>74</v>
      </c>
      <c r="O743" s="11" t="s">
        <v>74</v>
      </c>
      <c r="P743" s="29" t="s">
        <v>74</v>
      </c>
      <c r="S743" s="133" t="s">
        <v>76</v>
      </c>
      <c r="V743" s="30" t="s">
        <v>944</v>
      </c>
      <c r="W743" s="29" t="s">
        <v>77</v>
      </c>
      <c r="X743" s="337" t="s">
        <v>898</v>
      </c>
    </row>
    <row r="744" spans="1:26" ht="34" x14ac:dyDescent="0.2">
      <c r="A744" s="141">
        <f t="shared" si="43"/>
        <v>743</v>
      </c>
      <c r="B744" s="30">
        <v>43944</v>
      </c>
      <c r="C744" s="13" t="str">
        <f t="shared" si="44"/>
        <v>USBP</v>
      </c>
      <c r="D744" s="45" t="s">
        <v>17</v>
      </c>
      <c r="E744" s="29" t="s">
        <v>621</v>
      </c>
      <c r="G744" s="44" t="s">
        <v>72</v>
      </c>
      <c r="H744" s="163" t="str">
        <f t="shared" si="42"/>
        <v>Zapata, TX</v>
      </c>
      <c r="I744" s="250">
        <v>1</v>
      </c>
      <c r="J744" s="45" t="s">
        <v>73</v>
      </c>
      <c r="K744" s="45" t="s">
        <v>74</v>
      </c>
      <c r="L744" s="45" t="s">
        <v>73</v>
      </c>
      <c r="M744" s="45" t="s">
        <v>74</v>
      </c>
      <c r="O744" s="11" t="s">
        <v>74</v>
      </c>
      <c r="P744" s="29" t="s">
        <v>74</v>
      </c>
      <c r="S744" s="133" t="s">
        <v>76</v>
      </c>
      <c r="V744" s="30" t="s">
        <v>944</v>
      </c>
      <c r="W744" s="29" t="s">
        <v>77</v>
      </c>
      <c r="X744" s="348" t="s">
        <v>899</v>
      </c>
    </row>
    <row r="745" spans="1:26" ht="34" x14ac:dyDescent="0.2">
      <c r="A745" s="141">
        <f t="shared" si="43"/>
        <v>744</v>
      </c>
      <c r="B745" s="30">
        <v>43944</v>
      </c>
      <c r="C745" s="13" t="str">
        <f t="shared" si="44"/>
        <v>USBP</v>
      </c>
      <c r="D745" s="45" t="s">
        <v>17</v>
      </c>
      <c r="E745" s="29" t="s">
        <v>621</v>
      </c>
      <c r="G745" s="44" t="s">
        <v>72</v>
      </c>
      <c r="H745" s="163" t="str">
        <f t="shared" si="42"/>
        <v>Zapata, TX</v>
      </c>
      <c r="I745" s="250">
        <v>1</v>
      </c>
      <c r="J745" s="45" t="s">
        <v>73</v>
      </c>
      <c r="K745" s="45" t="s">
        <v>74</v>
      </c>
      <c r="L745" s="45" t="s">
        <v>73</v>
      </c>
      <c r="M745" s="45" t="s">
        <v>74</v>
      </c>
      <c r="O745" s="11" t="s">
        <v>74</v>
      </c>
      <c r="P745" s="29" t="s">
        <v>74</v>
      </c>
      <c r="S745" s="133" t="s">
        <v>76</v>
      </c>
      <c r="V745" s="30" t="s">
        <v>944</v>
      </c>
      <c r="W745" s="29" t="s">
        <v>77</v>
      </c>
      <c r="X745" s="348" t="s">
        <v>900</v>
      </c>
    </row>
    <row r="746" spans="1:26" ht="34" x14ac:dyDescent="0.2">
      <c r="A746" s="141">
        <f t="shared" si="43"/>
        <v>745</v>
      </c>
      <c r="B746" s="30">
        <v>43944</v>
      </c>
      <c r="C746" s="13" t="str">
        <f t="shared" si="44"/>
        <v>USBP</v>
      </c>
      <c r="D746" s="45" t="s">
        <v>17</v>
      </c>
      <c r="E746" s="29" t="s">
        <v>621</v>
      </c>
      <c r="G746" s="44" t="s">
        <v>72</v>
      </c>
      <c r="H746" s="163" t="str">
        <f t="shared" ref="H746:H809" si="45">INDEX(STATIONLOCATION,MATCH(E746, STATIONCODES, 0))</f>
        <v>Zapata, TX</v>
      </c>
      <c r="I746" s="250">
        <v>1</v>
      </c>
      <c r="J746" s="45" t="s">
        <v>73</v>
      </c>
      <c r="K746" s="45" t="s">
        <v>74</v>
      </c>
      <c r="L746" s="45" t="s">
        <v>73</v>
      </c>
      <c r="M746" s="45" t="s">
        <v>74</v>
      </c>
      <c r="O746" s="11" t="s">
        <v>74</v>
      </c>
      <c r="P746" s="29" t="s">
        <v>74</v>
      </c>
      <c r="S746" s="133" t="s">
        <v>76</v>
      </c>
      <c r="V746" s="30" t="s">
        <v>944</v>
      </c>
      <c r="W746" s="29" t="s">
        <v>77</v>
      </c>
      <c r="X746" s="348" t="s">
        <v>900</v>
      </c>
    </row>
    <row r="747" spans="1:26" ht="34" x14ac:dyDescent="0.2">
      <c r="A747" s="141">
        <f t="shared" si="43"/>
        <v>746</v>
      </c>
      <c r="B747" s="30">
        <v>43944</v>
      </c>
      <c r="C747" s="13" t="str">
        <f t="shared" si="44"/>
        <v>USBP</v>
      </c>
      <c r="D747" s="45" t="s">
        <v>17</v>
      </c>
      <c r="E747" s="29" t="s">
        <v>621</v>
      </c>
      <c r="G747" s="44" t="s">
        <v>72</v>
      </c>
      <c r="H747" s="163" t="str">
        <f t="shared" si="45"/>
        <v>Zapata, TX</v>
      </c>
      <c r="I747" s="250">
        <v>1</v>
      </c>
      <c r="J747" s="45" t="s">
        <v>73</v>
      </c>
      <c r="K747" s="45" t="s">
        <v>74</v>
      </c>
      <c r="L747" s="45" t="s">
        <v>73</v>
      </c>
      <c r="M747" s="45" t="s">
        <v>74</v>
      </c>
      <c r="O747" s="11" t="s">
        <v>74</v>
      </c>
      <c r="P747" s="29" t="s">
        <v>74</v>
      </c>
      <c r="S747" s="133" t="s">
        <v>76</v>
      </c>
      <c r="V747" s="30" t="s">
        <v>944</v>
      </c>
      <c r="W747" s="29" t="s">
        <v>77</v>
      </c>
      <c r="X747" s="348" t="s">
        <v>900</v>
      </c>
    </row>
    <row r="748" spans="1:26" ht="34" x14ac:dyDescent="0.2">
      <c r="A748" s="141">
        <f t="shared" si="43"/>
        <v>747</v>
      </c>
      <c r="B748" s="30">
        <v>43944</v>
      </c>
      <c r="C748" s="13" t="str">
        <f t="shared" si="44"/>
        <v>USBP</v>
      </c>
      <c r="D748" s="45" t="s">
        <v>17</v>
      </c>
      <c r="E748" s="29" t="s">
        <v>621</v>
      </c>
      <c r="G748" s="44" t="s">
        <v>72</v>
      </c>
      <c r="H748" s="163" t="str">
        <f t="shared" si="45"/>
        <v>Zapata, TX</v>
      </c>
      <c r="I748" s="250">
        <v>1</v>
      </c>
      <c r="J748" s="45" t="s">
        <v>73</v>
      </c>
      <c r="K748" s="45" t="s">
        <v>74</v>
      </c>
      <c r="L748" s="45" t="s">
        <v>73</v>
      </c>
      <c r="M748" s="45" t="s">
        <v>74</v>
      </c>
      <c r="O748" s="11" t="s">
        <v>74</v>
      </c>
      <c r="P748" s="29" t="s">
        <v>74</v>
      </c>
      <c r="S748" s="133" t="s">
        <v>76</v>
      </c>
      <c r="V748" s="30" t="s">
        <v>944</v>
      </c>
      <c r="W748" s="29" t="s">
        <v>77</v>
      </c>
      <c r="X748" s="348" t="s">
        <v>900</v>
      </c>
    </row>
    <row r="749" spans="1:26" s="11" customFormat="1" ht="34" x14ac:dyDescent="0.2">
      <c r="A749" s="141">
        <f t="shared" si="43"/>
        <v>748</v>
      </c>
      <c r="B749" s="1">
        <v>43934</v>
      </c>
      <c r="C749" s="13" t="str">
        <f t="shared" si="44"/>
        <v>USBP</v>
      </c>
      <c r="D749" s="2" t="s">
        <v>26</v>
      </c>
      <c r="E749" s="35" t="s">
        <v>26</v>
      </c>
      <c r="F749" s="35"/>
      <c r="G749" s="2" t="s">
        <v>86</v>
      </c>
      <c r="H749" s="163" t="str">
        <f t="shared" si="45"/>
        <v>Grand Island, NY</v>
      </c>
      <c r="I749" s="254">
        <v>1</v>
      </c>
      <c r="J749" s="2" t="s">
        <v>73</v>
      </c>
      <c r="K749" s="2" t="s">
        <v>74</v>
      </c>
      <c r="L749" s="2" t="s">
        <v>73</v>
      </c>
      <c r="M749" s="2" t="s">
        <v>74</v>
      </c>
      <c r="N749" s="2"/>
      <c r="O749" s="11" t="s">
        <v>73</v>
      </c>
      <c r="P749" s="16" t="s">
        <v>74</v>
      </c>
      <c r="Q749" s="2"/>
      <c r="R749" s="30"/>
      <c r="S749" s="133" t="s">
        <v>76</v>
      </c>
      <c r="T749" s="30"/>
      <c r="U749" s="30"/>
      <c r="V749" s="30" t="s">
        <v>944</v>
      </c>
      <c r="W749" s="11" t="s">
        <v>91</v>
      </c>
      <c r="X749" s="339" t="s">
        <v>901</v>
      </c>
      <c r="Y749" s="51"/>
      <c r="Z749" s="40"/>
    </row>
    <row r="750" spans="1:26" s="43" customFormat="1" ht="16" x14ac:dyDescent="0.2">
      <c r="A750" s="141">
        <f t="shared" si="43"/>
        <v>749</v>
      </c>
      <c r="B750" s="47">
        <v>43936</v>
      </c>
      <c r="C750" s="13" t="str">
        <f t="shared" si="44"/>
        <v>USBP</v>
      </c>
      <c r="D750" s="43" t="s">
        <v>28</v>
      </c>
      <c r="E750" s="45" t="s">
        <v>113</v>
      </c>
      <c r="F750" s="45"/>
      <c r="G750" s="44" t="s">
        <v>86</v>
      </c>
      <c r="H750" s="163" t="str">
        <f t="shared" si="45"/>
        <v>Lordsburg, NM</v>
      </c>
      <c r="I750" s="248">
        <v>1</v>
      </c>
      <c r="J750" s="43" t="s">
        <v>73</v>
      </c>
      <c r="K750" s="43" t="s">
        <v>74</v>
      </c>
      <c r="L750" s="43" t="s">
        <v>73</v>
      </c>
      <c r="M750" s="43" t="s">
        <v>74</v>
      </c>
      <c r="O750" s="11" t="s">
        <v>73</v>
      </c>
      <c r="P750" s="43" t="s">
        <v>73</v>
      </c>
      <c r="Q750" s="44" t="s">
        <v>75</v>
      </c>
      <c r="R750" s="30"/>
      <c r="S750" s="133" t="s">
        <v>76</v>
      </c>
      <c r="T750" s="30"/>
      <c r="U750" s="30"/>
      <c r="V750" s="30" t="s">
        <v>944</v>
      </c>
      <c r="W750" s="43" t="s">
        <v>77</v>
      </c>
      <c r="X750" s="334" t="s">
        <v>902</v>
      </c>
      <c r="Y750" s="50"/>
      <c r="Z750" s="200"/>
    </row>
    <row r="751" spans="1:26" s="11" customFormat="1" ht="32" x14ac:dyDescent="0.2">
      <c r="A751" s="141">
        <f t="shared" si="43"/>
        <v>750</v>
      </c>
      <c r="B751" s="13">
        <v>43942</v>
      </c>
      <c r="C751" s="13" t="str">
        <f t="shared" si="44"/>
        <v>USBP</v>
      </c>
      <c r="D751" s="11" t="s">
        <v>27</v>
      </c>
      <c r="E751" s="35" t="s">
        <v>307</v>
      </c>
      <c r="F751" s="35"/>
      <c r="G751" s="2" t="s">
        <v>86</v>
      </c>
      <c r="H751" s="163" t="str">
        <f t="shared" si="45"/>
        <v>Port Clinton, OH</v>
      </c>
      <c r="I751" s="129">
        <v>1</v>
      </c>
      <c r="J751" s="11" t="s">
        <v>73</v>
      </c>
      <c r="K751" s="11" t="s">
        <v>74</v>
      </c>
      <c r="L751" s="11" t="s">
        <v>73</v>
      </c>
      <c r="M751" s="11" t="s">
        <v>74</v>
      </c>
      <c r="O751" s="11" t="s">
        <v>74</v>
      </c>
      <c r="P751" s="11" t="s">
        <v>73</v>
      </c>
      <c r="Q751" s="2" t="s">
        <v>75</v>
      </c>
      <c r="R751" s="30"/>
      <c r="S751" s="133" t="s">
        <v>76</v>
      </c>
      <c r="T751" s="30"/>
      <c r="U751" s="30"/>
      <c r="V751" s="30" t="s">
        <v>944</v>
      </c>
      <c r="W751" s="11" t="s">
        <v>77</v>
      </c>
      <c r="X751" s="334" t="s">
        <v>903</v>
      </c>
      <c r="Y751" s="40"/>
      <c r="Z751" s="40"/>
    </row>
    <row r="752" spans="1:26" s="43" customFormat="1" ht="17" x14ac:dyDescent="0.2">
      <c r="A752" s="141">
        <f t="shared" si="43"/>
        <v>751</v>
      </c>
      <c r="B752" s="50">
        <v>43934</v>
      </c>
      <c r="C752" s="13" t="str">
        <f t="shared" si="44"/>
        <v>USBP</v>
      </c>
      <c r="D752" s="45" t="s">
        <v>17</v>
      </c>
      <c r="E752" s="53" t="s">
        <v>123</v>
      </c>
      <c r="F752" s="53"/>
      <c r="G752" s="44" t="s">
        <v>72</v>
      </c>
      <c r="H752" s="163" t="str">
        <f t="shared" si="45"/>
        <v>Laredo, TX</v>
      </c>
      <c r="I752" s="249">
        <v>1</v>
      </c>
      <c r="J752" s="45" t="s">
        <v>73</v>
      </c>
      <c r="K752" s="45" t="s">
        <v>74</v>
      </c>
      <c r="L752" s="45" t="s">
        <v>73</v>
      </c>
      <c r="M752" s="45" t="s">
        <v>74</v>
      </c>
      <c r="O752" s="11" t="s">
        <v>73</v>
      </c>
      <c r="P752" s="45" t="s">
        <v>74</v>
      </c>
      <c r="Q752" s="44"/>
      <c r="R752" s="30"/>
      <c r="S752" s="133" t="s">
        <v>76</v>
      </c>
      <c r="T752" s="30"/>
      <c r="U752" s="30"/>
      <c r="V752" s="30" t="s">
        <v>944</v>
      </c>
      <c r="W752" s="43" t="s">
        <v>77</v>
      </c>
      <c r="X752" s="339" t="s">
        <v>904</v>
      </c>
      <c r="Y752" s="47" t="s">
        <v>77</v>
      </c>
      <c r="Z752" s="48"/>
    </row>
    <row r="753" spans="1:26" s="43" customFormat="1" ht="64" x14ac:dyDescent="0.2">
      <c r="A753" s="141">
        <f t="shared" si="43"/>
        <v>752</v>
      </c>
      <c r="B753" s="47">
        <v>43942</v>
      </c>
      <c r="C753" s="13" t="str">
        <f t="shared" si="44"/>
        <v>USBP</v>
      </c>
      <c r="D753" s="43" t="s">
        <v>34</v>
      </c>
      <c r="E753" s="45" t="s">
        <v>95</v>
      </c>
      <c r="F753" s="45"/>
      <c r="G753" s="44" t="s">
        <v>89</v>
      </c>
      <c r="H753" s="163" t="str">
        <f t="shared" si="45"/>
        <v>Calexico, CA</v>
      </c>
      <c r="I753" s="248">
        <v>1</v>
      </c>
      <c r="J753" s="43" t="s">
        <v>73</v>
      </c>
      <c r="K753" s="43" t="s">
        <v>74</v>
      </c>
      <c r="L753" s="43" t="s">
        <v>73</v>
      </c>
      <c r="M753" s="43" t="s">
        <v>74</v>
      </c>
      <c r="O753" s="11" t="s">
        <v>73</v>
      </c>
      <c r="P753" s="43" t="s">
        <v>73</v>
      </c>
      <c r="Q753" s="134" t="s">
        <v>75</v>
      </c>
      <c r="R753" s="30"/>
      <c r="S753" s="133" t="s">
        <v>76</v>
      </c>
      <c r="T753" s="30"/>
      <c r="U753" s="30"/>
      <c r="V753" s="30" t="s">
        <v>944</v>
      </c>
      <c r="W753" s="43" t="s">
        <v>77</v>
      </c>
      <c r="X753" s="336" t="s">
        <v>905</v>
      </c>
      <c r="Y753" s="53"/>
      <c r="Z753" s="53"/>
    </row>
    <row r="754" spans="1:26" s="43" customFormat="1" ht="19" x14ac:dyDescent="0.25">
      <c r="A754" s="141">
        <f t="shared" si="43"/>
        <v>753</v>
      </c>
      <c r="B754" s="47">
        <v>43944</v>
      </c>
      <c r="C754" s="13" t="str">
        <f t="shared" si="44"/>
        <v>USBP</v>
      </c>
      <c r="D754" s="43" t="s">
        <v>20</v>
      </c>
      <c r="E754" s="43" t="s">
        <v>131</v>
      </c>
      <c r="G754" s="44" t="s">
        <v>72</v>
      </c>
      <c r="H754" s="163" t="str">
        <f t="shared" si="45"/>
        <v>McAllen, TX</v>
      </c>
      <c r="I754" s="248">
        <v>1</v>
      </c>
      <c r="J754" s="43" t="s">
        <v>73</v>
      </c>
      <c r="K754" s="43" t="s">
        <v>74</v>
      </c>
      <c r="L754" s="43" t="s">
        <v>73</v>
      </c>
      <c r="M754" s="43" t="s">
        <v>74</v>
      </c>
      <c r="O754" s="11" t="s">
        <v>74</v>
      </c>
      <c r="P754" s="43" t="s">
        <v>73</v>
      </c>
      <c r="Q754" s="44" t="s">
        <v>75</v>
      </c>
      <c r="R754" s="30"/>
      <c r="S754" s="133" t="s">
        <v>76</v>
      </c>
      <c r="T754" s="30"/>
      <c r="U754" s="30"/>
      <c r="V754" s="30" t="s">
        <v>944</v>
      </c>
      <c r="W754" s="43" t="s">
        <v>77</v>
      </c>
      <c r="X754" s="336" t="s">
        <v>906</v>
      </c>
      <c r="Y754" s="208"/>
      <c r="Z754" s="209"/>
    </row>
    <row r="755" spans="1:26" s="43" customFormat="1" ht="19" x14ac:dyDescent="0.25">
      <c r="A755" s="141">
        <f t="shared" si="43"/>
        <v>754</v>
      </c>
      <c r="B755" s="47">
        <v>43944</v>
      </c>
      <c r="C755" s="13" t="str">
        <f t="shared" si="44"/>
        <v>USBP</v>
      </c>
      <c r="D755" s="43" t="s">
        <v>20</v>
      </c>
      <c r="E755" s="43" t="s">
        <v>131</v>
      </c>
      <c r="G755" s="44" t="s">
        <v>72</v>
      </c>
      <c r="H755" s="163" t="str">
        <f t="shared" si="45"/>
        <v>McAllen, TX</v>
      </c>
      <c r="I755" s="248">
        <v>1</v>
      </c>
      <c r="J755" s="43" t="s">
        <v>73</v>
      </c>
      <c r="K755" s="43" t="s">
        <v>74</v>
      </c>
      <c r="L755" s="43" t="s">
        <v>73</v>
      </c>
      <c r="M755" s="43" t="s">
        <v>74</v>
      </c>
      <c r="O755" s="11" t="s">
        <v>74</v>
      </c>
      <c r="P755" s="43" t="s">
        <v>73</v>
      </c>
      <c r="Q755" s="44" t="s">
        <v>75</v>
      </c>
      <c r="R755" s="30"/>
      <c r="S755" s="133" t="s">
        <v>76</v>
      </c>
      <c r="T755" s="30"/>
      <c r="U755" s="30"/>
      <c r="V755" s="30" t="s">
        <v>944</v>
      </c>
      <c r="W755" s="43" t="s">
        <v>77</v>
      </c>
      <c r="X755" s="336" t="s">
        <v>907</v>
      </c>
      <c r="Y755" s="208"/>
      <c r="Z755" s="209"/>
    </row>
    <row r="756" spans="1:26" s="11" customFormat="1" ht="34" x14ac:dyDescent="0.2">
      <c r="A756" s="141">
        <f t="shared" si="43"/>
        <v>755</v>
      </c>
      <c r="B756" s="1">
        <v>43943</v>
      </c>
      <c r="C756" s="13" t="str">
        <f t="shared" si="44"/>
        <v>USBP</v>
      </c>
      <c r="D756" s="2" t="s">
        <v>26</v>
      </c>
      <c r="E756" s="35" t="s">
        <v>604</v>
      </c>
      <c r="F756" s="35"/>
      <c r="G756" s="2" t="s">
        <v>86</v>
      </c>
      <c r="H756" s="163" t="str">
        <f t="shared" si="45"/>
        <v>Niagara Falls, NY</v>
      </c>
      <c r="I756" s="254">
        <v>1</v>
      </c>
      <c r="J756" s="2" t="s">
        <v>73</v>
      </c>
      <c r="K756" s="2" t="s">
        <v>74</v>
      </c>
      <c r="L756" s="2" t="s">
        <v>73</v>
      </c>
      <c r="M756" s="2" t="s">
        <v>74</v>
      </c>
      <c r="N756" s="2"/>
      <c r="O756" s="11" t="s">
        <v>73</v>
      </c>
      <c r="P756" s="16" t="s">
        <v>73</v>
      </c>
      <c r="Q756" s="2" t="s">
        <v>75</v>
      </c>
      <c r="R756" s="30"/>
      <c r="S756" s="133" t="s">
        <v>76</v>
      </c>
      <c r="T756" s="30"/>
      <c r="U756" s="30"/>
      <c r="V756" s="30" t="s">
        <v>944</v>
      </c>
      <c r="W756" s="11" t="s">
        <v>77</v>
      </c>
      <c r="X756" s="352" t="s">
        <v>908</v>
      </c>
      <c r="Y756" s="51"/>
      <c r="Z756" s="40"/>
    </row>
    <row r="757" spans="1:26" s="64" customFormat="1" ht="48" x14ac:dyDescent="0.2">
      <c r="A757" s="313">
        <f t="shared" si="43"/>
        <v>756</v>
      </c>
      <c r="B757" s="63">
        <v>43914</v>
      </c>
      <c r="C757" s="63" t="str">
        <f t="shared" si="44"/>
        <v>USBP</v>
      </c>
      <c r="D757" s="64" t="s">
        <v>28</v>
      </c>
      <c r="E757" s="68" t="s">
        <v>102</v>
      </c>
      <c r="F757" s="68"/>
      <c r="G757" s="62" t="s">
        <v>86</v>
      </c>
      <c r="H757" s="188" t="str">
        <f t="shared" si="45"/>
        <v>El Paso, TX</v>
      </c>
      <c r="I757" s="247">
        <v>1</v>
      </c>
      <c r="J757" s="64" t="s">
        <v>73</v>
      </c>
      <c r="K757" s="64" t="s">
        <v>74</v>
      </c>
      <c r="L757" s="64" t="s">
        <v>73</v>
      </c>
      <c r="M757" s="64" t="s">
        <v>74</v>
      </c>
      <c r="N757" s="64" t="s">
        <v>311</v>
      </c>
      <c r="O757" s="64" t="s">
        <v>73</v>
      </c>
      <c r="P757" s="64" t="s">
        <v>73</v>
      </c>
      <c r="Q757" s="62" t="s">
        <v>90</v>
      </c>
      <c r="R757" s="326">
        <v>43922</v>
      </c>
      <c r="S757" s="205" t="s">
        <v>76</v>
      </c>
      <c r="T757" s="326">
        <v>43949</v>
      </c>
      <c r="U757" s="326"/>
      <c r="V757" s="326" t="s">
        <v>944</v>
      </c>
      <c r="W757" s="64" t="s">
        <v>77</v>
      </c>
      <c r="X757" s="335" t="s">
        <v>909</v>
      </c>
      <c r="Y757" s="144"/>
      <c r="Z757" s="201"/>
    </row>
    <row r="758" spans="1:26" s="11" customFormat="1" ht="16" x14ac:dyDescent="0.2">
      <c r="A758" s="141">
        <f t="shared" si="43"/>
        <v>757</v>
      </c>
      <c r="B758" s="13">
        <v>43941</v>
      </c>
      <c r="C758" s="13" t="str">
        <f t="shared" si="44"/>
        <v>USBP</v>
      </c>
      <c r="D758" s="11" t="s">
        <v>22</v>
      </c>
      <c r="E758" s="11" t="s">
        <v>910</v>
      </c>
      <c r="G758" s="2" t="s">
        <v>72</v>
      </c>
      <c r="H758" s="163" t="str">
        <f t="shared" si="45"/>
        <v>Malone, NY</v>
      </c>
      <c r="I758" s="129">
        <v>1</v>
      </c>
      <c r="J758" s="11" t="s">
        <v>73</v>
      </c>
      <c r="K758" s="11" t="s">
        <v>74</v>
      </c>
      <c r="L758" s="11" t="s">
        <v>73</v>
      </c>
      <c r="M758" s="11" t="s">
        <v>74</v>
      </c>
      <c r="O758" s="11" t="s">
        <v>74</v>
      </c>
      <c r="P758" s="11" t="s">
        <v>73</v>
      </c>
      <c r="Q758" s="2" t="s">
        <v>75</v>
      </c>
      <c r="R758" s="30"/>
      <c r="S758" s="133" t="s">
        <v>76</v>
      </c>
      <c r="T758" s="30"/>
      <c r="U758" s="30"/>
      <c r="V758" s="30" t="s">
        <v>944</v>
      </c>
      <c r="W758" s="11" t="s">
        <v>77</v>
      </c>
      <c r="X758" s="334" t="s">
        <v>911</v>
      </c>
      <c r="Z758" s="12"/>
    </row>
    <row r="759" spans="1:26" s="43" customFormat="1" ht="33" x14ac:dyDescent="0.25">
      <c r="A759" s="141">
        <f t="shared" si="43"/>
        <v>758</v>
      </c>
      <c r="B759" s="47">
        <v>43943</v>
      </c>
      <c r="C759" s="13" t="str">
        <f t="shared" si="44"/>
        <v>USBP</v>
      </c>
      <c r="D759" s="43" t="s">
        <v>20</v>
      </c>
      <c r="E759" s="43" t="s">
        <v>131</v>
      </c>
      <c r="G759" s="44" t="s">
        <v>72</v>
      </c>
      <c r="H759" s="163" t="str">
        <f t="shared" si="45"/>
        <v>McAllen, TX</v>
      </c>
      <c r="I759" s="248">
        <v>1</v>
      </c>
      <c r="J759" s="43" t="s">
        <v>73</v>
      </c>
      <c r="K759" s="43" t="s">
        <v>74</v>
      </c>
      <c r="L759" s="43" t="s">
        <v>73</v>
      </c>
      <c r="M759" s="43" t="s">
        <v>74</v>
      </c>
      <c r="O759" s="11" t="s">
        <v>73</v>
      </c>
      <c r="P759" s="43" t="s">
        <v>73</v>
      </c>
      <c r="Q759" s="44" t="s">
        <v>75</v>
      </c>
      <c r="R759" s="30"/>
      <c r="S759" s="133" t="s">
        <v>76</v>
      </c>
      <c r="T759" s="30"/>
      <c r="U759" s="30"/>
      <c r="V759" s="30" t="s">
        <v>944</v>
      </c>
      <c r="W759" s="43" t="s">
        <v>77</v>
      </c>
      <c r="X759" s="336" t="s">
        <v>912</v>
      </c>
      <c r="Y759" s="208"/>
      <c r="Z759" s="209"/>
    </row>
    <row r="760" spans="1:26" s="43" customFormat="1" ht="19" x14ac:dyDescent="0.25">
      <c r="A760" s="141">
        <f t="shared" si="43"/>
        <v>759</v>
      </c>
      <c r="B760" s="47">
        <v>43944</v>
      </c>
      <c r="C760" s="13" t="str">
        <f t="shared" si="44"/>
        <v>USBP</v>
      </c>
      <c r="D760" s="43" t="s">
        <v>20</v>
      </c>
      <c r="E760" s="43" t="s">
        <v>131</v>
      </c>
      <c r="G760" s="44" t="s">
        <v>72</v>
      </c>
      <c r="H760" s="163" t="str">
        <f t="shared" si="45"/>
        <v>McAllen, TX</v>
      </c>
      <c r="I760" s="248">
        <v>1</v>
      </c>
      <c r="J760" s="43" t="s">
        <v>73</v>
      </c>
      <c r="K760" s="43" t="s">
        <v>74</v>
      </c>
      <c r="L760" s="43" t="s">
        <v>73</v>
      </c>
      <c r="M760" s="43" t="s">
        <v>74</v>
      </c>
      <c r="O760" s="11" t="s">
        <v>74</v>
      </c>
      <c r="P760" s="43" t="s">
        <v>73</v>
      </c>
      <c r="Q760" s="44" t="s">
        <v>75</v>
      </c>
      <c r="R760" s="30"/>
      <c r="S760" s="133" t="s">
        <v>76</v>
      </c>
      <c r="T760" s="30"/>
      <c r="U760" s="30"/>
      <c r="V760" s="30" t="s">
        <v>944</v>
      </c>
      <c r="W760" s="43" t="s">
        <v>77</v>
      </c>
      <c r="X760" s="336" t="s">
        <v>913</v>
      </c>
      <c r="Y760" s="208"/>
      <c r="Z760" s="209"/>
    </row>
    <row r="761" spans="1:26" s="43" customFormat="1" ht="19" x14ac:dyDescent="0.25">
      <c r="A761" s="141">
        <f t="shared" si="43"/>
        <v>760</v>
      </c>
      <c r="B761" s="47">
        <v>43944</v>
      </c>
      <c r="C761" s="13" t="str">
        <f t="shared" si="44"/>
        <v>USBP</v>
      </c>
      <c r="D761" s="43" t="s">
        <v>20</v>
      </c>
      <c r="E761" s="43" t="s">
        <v>131</v>
      </c>
      <c r="G761" s="44" t="s">
        <v>72</v>
      </c>
      <c r="H761" s="163" t="str">
        <f t="shared" si="45"/>
        <v>McAllen, TX</v>
      </c>
      <c r="I761" s="248">
        <v>1</v>
      </c>
      <c r="J761" s="43" t="s">
        <v>73</v>
      </c>
      <c r="K761" s="43" t="s">
        <v>74</v>
      </c>
      <c r="L761" s="43" t="s">
        <v>73</v>
      </c>
      <c r="M761" s="43" t="s">
        <v>74</v>
      </c>
      <c r="O761" s="11" t="s">
        <v>74</v>
      </c>
      <c r="P761" s="43" t="s">
        <v>73</v>
      </c>
      <c r="Q761" s="44" t="s">
        <v>75</v>
      </c>
      <c r="R761" s="30"/>
      <c r="S761" s="133" t="s">
        <v>76</v>
      </c>
      <c r="T761" s="30"/>
      <c r="U761" s="30"/>
      <c r="V761" s="30" t="s">
        <v>944</v>
      </c>
      <c r="W761" s="43" t="s">
        <v>77</v>
      </c>
      <c r="X761" s="336" t="s">
        <v>913</v>
      </c>
      <c r="Y761" s="208"/>
      <c r="Z761" s="209"/>
    </row>
    <row r="762" spans="1:26" s="43" customFormat="1" ht="19" x14ac:dyDescent="0.25">
      <c r="A762" s="141">
        <f t="shared" si="43"/>
        <v>761</v>
      </c>
      <c r="B762" s="47">
        <v>43944</v>
      </c>
      <c r="C762" s="13" t="str">
        <f t="shared" si="44"/>
        <v>USBP</v>
      </c>
      <c r="D762" s="43" t="s">
        <v>20</v>
      </c>
      <c r="E762" s="43" t="s">
        <v>131</v>
      </c>
      <c r="G762" s="44" t="s">
        <v>72</v>
      </c>
      <c r="H762" s="163" t="str">
        <f t="shared" si="45"/>
        <v>McAllen, TX</v>
      </c>
      <c r="I762" s="248">
        <v>1</v>
      </c>
      <c r="J762" s="43" t="s">
        <v>73</v>
      </c>
      <c r="K762" s="43" t="s">
        <v>74</v>
      </c>
      <c r="L762" s="43" t="s">
        <v>73</v>
      </c>
      <c r="M762" s="43" t="s">
        <v>74</v>
      </c>
      <c r="O762" s="11" t="s">
        <v>74</v>
      </c>
      <c r="P762" s="43" t="s">
        <v>74</v>
      </c>
      <c r="Q762" s="44"/>
      <c r="R762" s="30"/>
      <c r="S762" s="133" t="s">
        <v>76</v>
      </c>
      <c r="T762" s="30"/>
      <c r="U762" s="30"/>
      <c r="V762" s="30" t="s">
        <v>944</v>
      </c>
      <c r="W762" s="43" t="s">
        <v>77</v>
      </c>
      <c r="X762" s="336" t="s">
        <v>913</v>
      </c>
      <c r="Y762" s="208"/>
      <c r="Z762" s="209"/>
    </row>
    <row r="763" spans="1:26" s="43" customFormat="1" ht="19" x14ac:dyDescent="0.25">
      <c r="A763" s="141">
        <f t="shared" si="43"/>
        <v>762</v>
      </c>
      <c r="B763" s="47">
        <v>43944</v>
      </c>
      <c r="C763" s="13" t="str">
        <f t="shared" si="44"/>
        <v>USBP</v>
      </c>
      <c r="D763" s="43" t="s">
        <v>20</v>
      </c>
      <c r="E763" s="43" t="s">
        <v>131</v>
      </c>
      <c r="G763" s="44" t="s">
        <v>72</v>
      </c>
      <c r="H763" s="163" t="str">
        <f t="shared" si="45"/>
        <v>McAllen, TX</v>
      </c>
      <c r="I763" s="248">
        <v>1</v>
      </c>
      <c r="J763" s="43" t="s">
        <v>73</v>
      </c>
      <c r="K763" s="43" t="s">
        <v>74</v>
      </c>
      <c r="L763" s="43" t="s">
        <v>73</v>
      </c>
      <c r="M763" s="43" t="s">
        <v>74</v>
      </c>
      <c r="O763" s="11" t="s">
        <v>74</v>
      </c>
      <c r="P763" s="43" t="s">
        <v>74</v>
      </c>
      <c r="Q763" s="44"/>
      <c r="R763" s="30"/>
      <c r="S763" s="133" t="s">
        <v>76</v>
      </c>
      <c r="T763" s="30"/>
      <c r="U763" s="30"/>
      <c r="V763" s="30" t="s">
        <v>944</v>
      </c>
      <c r="W763" s="43" t="s">
        <v>77</v>
      </c>
      <c r="X763" s="336" t="s">
        <v>914</v>
      </c>
      <c r="Y763" s="208"/>
      <c r="Z763" s="209"/>
    </row>
    <row r="764" spans="1:26" s="43" customFormat="1" ht="19" x14ac:dyDescent="0.25">
      <c r="A764" s="141">
        <f t="shared" si="43"/>
        <v>763</v>
      </c>
      <c r="B764" s="47">
        <v>43944</v>
      </c>
      <c r="C764" s="13" t="str">
        <f t="shared" si="44"/>
        <v>USBP</v>
      </c>
      <c r="D764" s="43" t="s">
        <v>20</v>
      </c>
      <c r="E764" s="43" t="s">
        <v>131</v>
      </c>
      <c r="G764" s="44" t="s">
        <v>72</v>
      </c>
      <c r="H764" s="163" t="str">
        <f t="shared" si="45"/>
        <v>McAllen, TX</v>
      </c>
      <c r="I764" s="248">
        <v>1</v>
      </c>
      <c r="J764" s="43" t="s">
        <v>73</v>
      </c>
      <c r="K764" s="43" t="s">
        <v>74</v>
      </c>
      <c r="L764" s="43" t="s">
        <v>73</v>
      </c>
      <c r="M764" s="43" t="s">
        <v>74</v>
      </c>
      <c r="O764" s="11" t="s">
        <v>74</v>
      </c>
      <c r="P764" s="43" t="s">
        <v>74</v>
      </c>
      <c r="Q764" s="44"/>
      <c r="R764" s="30"/>
      <c r="S764" s="133" t="s">
        <v>76</v>
      </c>
      <c r="T764" s="30"/>
      <c r="U764" s="30"/>
      <c r="V764" s="30" t="s">
        <v>944</v>
      </c>
      <c r="W764" s="43" t="s">
        <v>77</v>
      </c>
      <c r="X764" s="336" t="s">
        <v>915</v>
      </c>
      <c r="Y764" s="208"/>
      <c r="Z764" s="209"/>
    </row>
    <row r="765" spans="1:26" s="43" customFormat="1" ht="19" x14ac:dyDescent="0.25">
      <c r="A765" s="141">
        <f t="shared" si="43"/>
        <v>764</v>
      </c>
      <c r="B765" s="47">
        <v>43944</v>
      </c>
      <c r="C765" s="13" t="str">
        <f t="shared" si="44"/>
        <v>USBP</v>
      </c>
      <c r="D765" s="43" t="s">
        <v>20</v>
      </c>
      <c r="E765" s="43" t="s">
        <v>131</v>
      </c>
      <c r="G765" s="44" t="s">
        <v>72</v>
      </c>
      <c r="H765" s="163" t="str">
        <f t="shared" si="45"/>
        <v>McAllen, TX</v>
      </c>
      <c r="I765" s="248">
        <v>1</v>
      </c>
      <c r="J765" s="43" t="s">
        <v>73</v>
      </c>
      <c r="K765" s="43" t="s">
        <v>74</v>
      </c>
      <c r="L765" s="43" t="s">
        <v>73</v>
      </c>
      <c r="M765" s="43" t="s">
        <v>74</v>
      </c>
      <c r="O765" s="11" t="s">
        <v>74</v>
      </c>
      <c r="P765" s="43" t="s">
        <v>74</v>
      </c>
      <c r="Q765" s="44"/>
      <c r="R765" s="30"/>
      <c r="S765" s="133" t="s">
        <v>76</v>
      </c>
      <c r="T765" s="30"/>
      <c r="U765" s="30"/>
      <c r="V765" s="30" t="s">
        <v>944</v>
      </c>
      <c r="W765" s="43" t="s">
        <v>77</v>
      </c>
      <c r="X765" s="336" t="s">
        <v>916</v>
      </c>
      <c r="Y765" s="208"/>
      <c r="Z765" s="209"/>
    </row>
    <row r="766" spans="1:26" s="43" customFormat="1" ht="65" x14ac:dyDescent="0.25">
      <c r="A766" s="141">
        <f t="shared" si="43"/>
        <v>765</v>
      </c>
      <c r="B766" s="47">
        <v>43945</v>
      </c>
      <c r="C766" s="13" t="str">
        <f t="shared" si="44"/>
        <v>USBP</v>
      </c>
      <c r="D766" s="43" t="s">
        <v>20</v>
      </c>
      <c r="E766" s="43" t="s">
        <v>134</v>
      </c>
      <c r="G766" s="44" t="s">
        <v>72</v>
      </c>
      <c r="H766" s="163" t="str">
        <f t="shared" si="45"/>
        <v>Rio Grand City, TX</v>
      </c>
      <c r="I766" s="248">
        <v>1</v>
      </c>
      <c r="J766" s="43" t="s">
        <v>73</v>
      </c>
      <c r="K766" s="43" t="s">
        <v>74</v>
      </c>
      <c r="L766" s="43" t="s">
        <v>73</v>
      </c>
      <c r="M766" s="43" t="s">
        <v>74</v>
      </c>
      <c r="O766" s="11" t="s">
        <v>74</v>
      </c>
      <c r="P766" s="43" t="s">
        <v>73</v>
      </c>
      <c r="Q766" s="44" t="s">
        <v>75</v>
      </c>
      <c r="R766" s="30"/>
      <c r="S766" s="133" t="s">
        <v>76</v>
      </c>
      <c r="T766" s="30"/>
      <c r="U766" s="30"/>
      <c r="V766" s="30" t="s">
        <v>944</v>
      </c>
      <c r="W766" s="43" t="s">
        <v>77</v>
      </c>
      <c r="X766" s="336" t="s">
        <v>917</v>
      </c>
      <c r="Y766" s="208"/>
      <c r="Z766" s="209"/>
    </row>
    <row r="767" spans="1:26" s="43" customFormat="1" ht="33" x14ac:dyDescent="0.25">
      <c r="A767" s="141">
        <f t="shared" si="43"/>
        <v>766</v>
      </c>
      <c r="B767" s="47">
        <v>43946</v>
      </c>
      <c r="C767" s="13" t="str">
        <f t="shared" si="44"/>
        <v>USBP</v>
      </c>
      <c r="D767" s="43" t="s">
        <v>20</v>
      </c>
      <c r="E767" s="43" t="s">
        <v>139</v>
      </c>
      <c r="G767" s="44" t="s">
        <v>72</v>
      </c>
      <c r="H767" s="163" t="str">
        <f t="shared" si="45"/>
        <v>Falfurrias, TX</v>
      </c>
      <c r="I767" s="248">
        <v>1</v>
      </c>
      <c r="J767" s="43" t="s">
        <v>73</v>
      </c>
      <c r="K767" s="43" t="s">
        <v>74</v>
      </c>
      <c r="L767" s="43" t="s">
        <v>73</v>
      </c>
      <c r="M767" s="43" t="s">
        <v>74</v>
      </c>
      <c r="O767" s="11" t="s">
        <v>74</v>
      </c>
      <c r="P767" s="43" t="s">
        <v>74</v>
      </c>
      <c r="Q767" s="44"/>
      <c r="R767" s="30"/>
      <c r="S767" s="133" t="s">
        <v>76</v>
      </c>
      <c r="T767" s="30"/>
      <c r="U767" s="30"/>
      <c r="V767" s="30" t="s">
        <v>944</v>
      </c>
      <c r="W767" s="43" t="s">
        <v>96</v>
      </c>
      <c r="X767" s="336" t="s">
        <v>918</v>
      </c>
      <c r="Y767" s="208"/>
      <c r="Z767" s="209"/>
    </row>
    <row r="768" spans="1:26" s="43" customFormat="1" ht="19" x14ac:dyDescent="0.25">
      <c r="A768" s="141">
        <f t="shared" si="43"/>
        <v>767</v>
      </c>
      <c r="B768" s="47">
        <v>43946</v>
      </c>
      <c r="C768" s="13" t="str">
        <f t="shared" si="44"/>
        <v>USBP</v>
      </c>
      <c r="D768" s="43" t="s">
        <v>20</v>
      </c>
      <c r="E768" s="43" t="s">
        <v>139</v>
      </c>
      <c r="G768" s="44" t="s">
        <v>72</v>
      </c>
      <c r="H768" s="163" t="str">
        <f t="shared" si="45"/>
        <v>Falfurrias, TX</v>
      </c>
      <c r="I768" s="248">
        <v>1</v>
      </c>
      <c r="J768" s="43" t="s">
        <v>73</v>
      </c>
      <c r="K768" s="43" t="s">
        <v>74</v>
      </c>
      <c r="L768" s="43" t="s">
        <v>73</v>
      </c>
      <c r="M768" s="43" t="s">
        <v>74</v>
      </c>
      <c r="O768" s="11" t="s">
        <v>73</v>
      </c>
      <c r="P768" s="43" t="s">
        <v>73</v>
      </c>
      <c r="Q768" s="44" t="s">
        <v>75</v>
      </c>
      <c r="R768" s="30"/>
      <c r="S768" s="133" t="s">
        <v>76</v>
      </c>
      <c r="T768" s="30"/>
      <c r="U768" s="30"/>
      <c r="V768" s="30" t="s">
        <v>944</v>
      </c>
      <c r="W768" s="43" t="s">
        <v>573</v>
      </c>
      <c r="X768" s="336" t="s">
        <v>919</v>
      </c>
      <c r="Y768" s="208"/>
      <c r="Z768" s="209"/>
    </row>
    <row r="769" spans="1:26" s="43" customFormat="1" ht="19" x14ac:dyDescent="0.25">
      <c r="A769" s="141">
        <f t="shared" si="43"/>
        <v>768</v>
      </c>
      <c r="B769" s="47">
        <v>43946</v>
      </c>
      <c r="C769" s="13" t="str">
        <f t="shared" si="44"/>
        <v>USBP</v>
      </c>
      <c r="D769" s="43" t="s">
        <v>20</v>
      </c>
      <c r="E769" s="43" t="s">
        <v>139</v>
      </c>
      <c r="G769" s="44" t="s">
        <v>72</v>
      </c>
      <c r="H769" s="163" t="str">
        <f t="shared" si="45"/>
        <v>Falfurrias, TX</v>
      </c>
      <c r="I769" s="248">
        <v>1</v>
      </c>
      <c r="J769" s="43" t="s">
        <v>73</v>
      </c>
      <c r="K769" s="43" t="s">
        <v>74</v>
      </c>
      <c r="L769" s="43" t="s">
        <v>73</v>
      </c>
      <c r="M769" s="43" t="s">
        <v>74</v>
      </c>
      <c r="O769" s="11" t="s">
        <v>74</v>
      </c>
      <c r="P769" s="43" t="s">
        <v>74</v>
      </c>
      <c r="Q769" s="44"/>
      <c r="R769" s="30"/>
      <c r="S769" s="133" t="s">
        <v>76</v>
      </c>
      <c r="T769" s="30"/>
      <c r="U769" s="30"/>
      <c r="V769" s="30" t="s">
        <v>944</v>
      </c>
      <c r="W769" s="43" t="s">
        <v>77</v>
      </c>
      <c r="X769" s="336" t="s">
        <v>920</v>
      </c>
      <c r="Y769" s="208"/>
      <c r="Z769" s="209"/>
    </row>
    <row r="770" spans="1:26" s="43" customFormat="1" ht="19" x14ac:dyDescent="0.25">
      <c r="A770" s="141">
        <f t="shared" si="43"/>
        <v>769</v>
      </c>
      <c r="B770" s="47">
        <v>43946</v>
      </c>
      <c r="C770" s="13" t="str">
        <f t="shared" si="44"/>
        <v>USBP</v>
      </c>
      <c r="D770" s="43" t="s">
        <v>20</v>
      </c>
      <c r="E770" s="43" t="s">
        <v>139</v>
      </c>
      <c r="G770" s="44" t="s">
        <v>72</v>
      </c>
      <c r="H770" s="163" t="str">
        <f t="shared" si="45"/>
        <v>Falfurrias, TX</v>
      </c>
      <c r="I770" s="248">
        <v>1</v>
      </c>
      <c r="J770" s="43" t="s">
        <v>73</v>
      </c>
      <c r="K770" s="43" t="s">
        <v>74</v>
      </c>
      <c r="L770" s="43" t="s">
        <v>73</v>
      </c>
      <c r="M770" s="43" t="s">
        <v>74</v>
      </c>
      <c r="O770" s="11" t="s">
        <v>74</v>
      </c>
      <c r="P770" s="43" t="s">
        <v>74</v>
      </c>
      <c r="Q770" s="44"/>
      <c r="R770" s="30"/>
      <c r="S770" s="133" t="s">
        <v>76</v>
      </c>
      <c r="T770" s="30"/>
      <c r="U770" s="30"/>
      <c r="V770" s="30" t="s">
        <v>944</v>
      </c>
      <c r="W770" s="43" t="s">
        <v>77</v>
      </c>
      <c r="X770" s="336" t="s">
        <v>921</v>
      </c>
      <c r="Y770" s="208"/>
      <c r="Z770" s="209"/>
    </row>
    <row r="771" spans="1:26" s="43" customFormat="1" ht="34" x14ac:dyDescent="0.2">
      <c r="A771" s="141">
        <f t="shared" ref="A771:A834" si="46">A770+1</f>
        <v>770</v>
      </c>
      <c r="B771" s="50">
        <v>43944</v>
      </c>
      <c r="C771" s="13" t="str">
        <f t="shared" si="44"/>
        <v>USBP</v>
      </c>
      <c r="D771" s="45" t="s">
        <v>17</v>
      </c>
      <c r="E771" s="53" t="s">
        <v>895</v>
      </c>
      <c r="F771" s="53"/>
      <c r="G771" s="44" t="s">
        <v>72</v>
      </c>
      <c r="H771" s="163" t="str">
        <f t="shared" si="45"/>
        <v>Freer, TX</v>
      </c>
      <c r="I771" s="249">
        <v>1</v>
      </c>
      <c r="J771" s="45" t="s">
        <v>73</v>
      </c>
      <c r="K771" s="45" t="s">
        <v>74</v>
      </c>
      <c r="L771" s="45" t="s">
        <v>73</v>
      </c>
      <c r="M771" s="45" t="s">
        <v>74</v>
      </c>
      <c r="O771" s="11" t="s">
        <v>74</v>
      </c>
      <c r="P771" s="45" t="s">
        <v>74</v>
      </c>
      <c r="Q771" s="44"/>
      <c r="R771" s="30"/>
      <c r="S771" s="133" t="s">
        <v>76</v>
      </c>
      <c r="T771" s="30"/>
      <c r="U771" s="30"/>
      <c r="V771" s="30" t="s">
        <v>944</v>
      </c>
      <c r="W771" s="43" t="s">
        <v>77</v>
      </c>
      <c r="X771" s="337" t="s">
        <v>922</v>
      </c>
      <c r="Y771" s="47"/>
      <c r="Z771" s="48"/>
    </row>
    <row r="772" spans="1:26" s="43" customFormat="1" ht="34" x14ac:dyDescent="0.2">
      <c r="A772" s="141">
        <f t="shared" si="46"/>
        <v>771</v>
      </c>
      <c r="B772" s="47">
        <v>43936</v>
      </c>
      <c r="C772" s="13" t="str">
        <f t="shared" ref="C772:C777" si="47">"USBP"</f>
        <v>USBP</v>
      </c>
      <c r="D772" s="43" t="s">
        <v>35</v>
      </c>
      <c r="E772" s="43" t="s">
        <v>179</v>
      </c>
      <c r="G772" s="44" t="s">
        <v>89</v>
      </c>
      <c r="H772" s="163" t="str">
        <f t="shared" si="45"/>
        <v>Tucson, AZ</v>
      </c>
      <c r="I772" s="248">
        <v>1</v>
      </c>
      <c r="J772" s="43" t="s">
        <v>74</v>
      </c>
      <c r="K772" s="43" t="s">
        <v>74</v>
      </c>
      <c r="L772" s="43" t="s">
        <v>73</v>
      </c>
      <c r="M772" s="43" t="s">
        <v>74</v>
      </c>
      <c r="O772" s="11" t="s">
        <v>73</v>
      </c>
      <c r="P772" s="43" t="s">
        <v>73</v>
      </c>
      <c r="Q772" s="44" t="s">
        <v>75</v>
      </c>
      <c r="R772" s="30"/>
      <c r="S772" s="133" t="s">
        <v>76</v>
      </c>
      <c r="T772" s="30"/>
      <c r="U772" s="30"/>
      <c r="V772" s="30" t="s">
        <v>944</v>
      </c>
      <c r="W772" s="53" t="s">
        <v>77</v>
      </c>
      <c r="X772" s="339" t="s">
        <v>923</v>
      </c>
      <c r="Y772" s="212"/>
      <c r="Z772" s="53"/>
    </row>
    <row r="773" spans="1:26" s="11" customFormat="1" ht="32" x14ac:dyDescent="0.2">
      <c r="A773" s="141">
        <f t="shared" si="46"/>
        <v>772</v>
      </c>
      <c r="B773" s="13">
        <v>43939</v>
      </c>
      <c r="C773" s="13" t="str">
        <f t="shared" si="47"/>
        <v>USBP</v>
      </c>
      <c r="D773" s="11" t="s">
        <v>33</v>
      </c>
      <c r="E773" s="11" t="s">
        <v>147</v>
      </c>
      <c r="G773" s="2" t="s">
        <v>89</v>
      </c>
      <c r="H773" s="163" t="str">
        <f t="shared" si="45"/>
        <v>San Ysidro, CA</v>
      </c>
      <c r="I773" s="129">
        <v>1</v>
      </c>
      <c r="J773" s="11" t="s">
        <v>73</v>
      </c>
      <c r="K773" s="11" t="s">
        <v>74</v>
      </c>
      <c r="L773" s="11" t="s">
        <v>73</v>
      </c>
      <c r="M773" s="11" t="s">
        <v>74</v>
      </c>
      <c r="O773" s="11" t="s">
        <v>74</v>
      </c>
      <c r="P773" s="11" t="s">
        <v>74</v>
      </c>
      <c r="Q773" s="2"/>
      <c r="R773" s="30"/>
      <c r="S773" s="133" t="s">
        <v>76</v>
      </c>
      <c r="T773" s="30"/>
      <c r="U773" s="30"/>
      <c r="V773" s="30" t="s">
        <v>944</v>
      </c>
      <c r="W773" s="11" t="s">
        <v>77</v>
      </c>
      <c r="X773" s="340" t="s">
        <v>924</v>
      </c>
      <c r="Y773" s="50" t="s">
        <v>77</v>
      </c>
      <c r="Z773" s="53"/>
    </row>
    <row r="774" spans="1:26" s="11" customFormat="1" ht="16" x14ac:dyDescent="0.2">
      <c r="A774" s="141">
        <f t="shared" si="46"/>
        <v>773</v>
      </c>
      <c r="B774" s="13">
        <v>43947</v>
      </c>
      <c r="C774" s="13" t="str">
        <f t="shared" si="47"/>
        <v>USBP</v>
      </c>
      <c r="D774" s="11" t="s">
        <v>33</v>
      </c>
      <c r="E774" s="11" t="s">
        <v>147</v>
      </c>
      <c r="F774" s="11" t="s">
        <v>85</v>
      </c>
      <c r="G774" s="2" t="s">
        <v>89</v>
      </c>
      <c r="H774" s="163" t="str">
        <f t="shared" si="45"/>
        <v>San Ysidro, CA</v>
      </c>
      <c r="I774" s="129">
        <v>1</v>
      </c>
      <c r="J774" s="11" t="s">
        <v>73</v>
      </c>
      <c r="K774" s="11" t="s">
        <v>74</v>
      </c>
      <c r="L774" s="11" t="s">
        <v>73</v>
      </c>
      <c r="M774" s="11" t="s">
        <v>74</v>
      </c>
      <c r="O774" s="11" t="s">
        <v>73</v>
      </c>
      <c r="P774" s="11" t="s">
        <v>73</v>
      </c>
      <c r="Q774" s="2" t="s">
        <v>75</v>
      </c>
      <c r="R774" s="30"/>
      <c r="S774" s="133" t="s">
        <v>76</v>
      </c>
      <c r="T774" s="30"/>
      <c r="U774" s="30"/>
      <c r="V774" s="30" t="s">
        <v>944</v>
      </c>
      <c r="W774" s="11" t="s">
        <v>80</v>
      </c>
      <c r="X774" s="336" t="s">
        <v>925</v>
      </c>
      <c r="Y774" s="50"/>
      <c r="Z774" s="53"/>
    </row>
    <row r="775" spans="1:26" s="11" customFormat="1" ht="48" x14ac:dyDescent="0.2">
      <c r="A775" s="141">
        <f t="shared" si="46"/>
        <v>774</v>
      </c>
      <c r="B775" s="13">
        <v>43948</v>
      </c>
      <c r="C775" s="13" t="str">
        <f t="shared" si="47"/>
        <v>USBP</v>
      </c>
      <c r="D775" s="11" t="s">
        <v>33</v>
      </c>
      <c r="E775" s="11" t="s">
        <v>797</v>
      </c>
      <c r="G775" s="2" t="s">
        <v>89</v>
      </c>
      <c r="H775" s="163" t="str">
        <f t="shared" si="45"/>
        <v>San Clemente, CA</v>
      </c>
      <c r="I775" s="129">
        <v>1</v>
      </c>
      <c r="J775" s="11" t="s">
        <v>73</v>
      </c>
      <c r="K775" s="11" t="s">
        <v>74</v>
      </c>
      <c r="L775" s="11" t="s">
        <v>73</v>
      </c>
      <c r="M775" s="11" t="s">
        <v>74</v>
      </c>
      <c r="O775" s="11" t="s">
        <v>73</v>
      </c>
      <c r="P775" s="11" t="s">
        <v>73</v>
      </c>
      <c r="Q775" s="2" t="s">
        <v>75</v>
      </c>
      <c r="R775" s="30"/>
      <c r="S775" s="133" t="s">
        <v>76</v>
      </c>
      <c r="T775" s="30"/>
      <c r="U775" s="30"/>
      <c r="V775" s="30" t="s">
        <v>944</v>
      </c>
      <c r="W775" s="11" t="s">
        <v>96</v>
      </c>
      <c r="X775" s="336" t="s">
        <v>926</v>
      </c>
      <c r="Y775" s="50"/>
      <c r="Z775" s="53"/>
    </row>
    <row r="776" spans="1:26" s="11" customFormat="1" ht="17" x14ac:dyDescent="0.2">
      <c r="A776" s="141">
        <f t="shared" si="46"/>
        <v>775</v>
      </c>
      <c r="B776" s="1">
        <v>43947</v>
      </c>
      <c r="C776" s="13" t="str">
        <f t="shared" si="47"/>
        <v>USBP</v>
      </c>
      <c r="D776" s="2" t="s">
        <v>26</v>
      </c>
      <c r="E776" s="35" t="s">
        <v>604</v>
      </c>
      <c r="F776" s="35"/>
      <c r="G776" s="2" t="s">
        <v>86</v>
      </c>
      <c r="H776" s="163" t="str">
        <f t="shared" si="45"/>
        <v>Niagara Falls, NY</v>
      </c>
      <c r="I776" s="254">
        <v>1</v>
      </c>
      <c r="J776" s="2" t="s">
        <v>73</v>
      </c>
      <c r="K776" s="2" t="s">
        <v>74</v>
      </c>
      <c r="L776" s="2" t="s">
        <v>73</v>
      </c>
      <c r="M776" s="2" t="s">
        <v>74</v>
      </c>
      <c r="N776" s="2"/>
      <c r="O776" s="11" t="s">
        <v>73</v>
      </c>
      <c r="P776" s="16" t="s">
        <v>73</v>
      </c>
      <c r="Q776" s="2" t="s">
        <v>75</v>
      </c>
      <c r="R776" s="30"/>
      <c r="S776" s="133" t="s">
        <v>76</v>
      </c>
      <c r="T776" s="30"/>
      <c r="U776" s="30"/>
      <c r="V776" s="30" t="s">
        <v>944</v>
      </c>
      <c r="W776" s="11" t="s">
        <v>77</v>
      </c>
      <c r="X776" s="352" t="s">
        <v>927</v>
      </c>
      <c r="Y776" s="51"/>
      <c r="Z776" s="40"/>
    </row>
    <row r="777" spans="1:26" s="43" customFormat="1" ht="16" x14ac:dyDescent="0.2">
      <c r="A777" s="141">
        <f t="shared" si="46"/>
        <v>776</v>
      </c>
      <c r="B777" s="47">
        <v>43935</v>
      </c>
      <c r="C777" s="13" t="str">
        <f t="shared" si="47"/>
        <v>USBP</v>
      </c>
      <c r="D777" s="43" t="s">
        <v>28</v>
      </c>
      <c r="E777" s="45" t="s">
        <v>28</v>
      </c>
      <c r="F777" s="45" t="s">
        <v>88</v>
      </c>
      <c r="G777" s="44" t="s">
        <v>86</v>
      </c>
      <c r="H777" s="163" t="str">
        <f t="shared" si="45"/>
        <v>El Paso, TX</v>
      </c>
      <c r="I777" s="248">
        <v>1</v>
      </c>
      <c r="J777" s="43" t="s">
        <v>73</v>
      </c>
      <c r="K777" s="43" t="s">
        <v>74</v>
      </c>
      <c r="L777" s="43" t="s">
        <v>73</v>
      </c>
      <c r="M777" s="43" t="s">
        <v>74</v>
      </c>
      <c r="O777" s="11" t="s">
        <v>74</v>
      </c>
      <c r="P777" s="43" t="s">
        <v>73</v>
      </c>
      <c r="Q777" s="44" t="s">
        <v>75</v>
      </c>
      <c r="R777" s="30"/>
      <c r="S777" s="133" t="s">
        <v>76</v>
      </c>
      <c r="T777" s="30"/>
      <c r="U777" s="30"/>
      <c r="V777" s="30" t="s">
        <v>944</v>
      </c>
      <c r="W777" s="43" t="s">
        <v>77</v>
      </c>
      <c r="X777" s="334" t="s">
        <v>928</v>
      </c>
      <c r="Y777" s="50"/>
      <c r="Z777" s="200"/>
    </row>
    <row r="778" spans="1:26" s="43" customFormat="1" ht="32" x14ac:dyDescent="0.2">
      <c r="A778" s="141">
        <f t="shared" si="46"/>
        <v>777</v>
      </c>
      <c r="B778" s="47">
        <v>43951</v>
      </c>
      <c r="C778" s="13" t="s">
        <v>141</v>
      </c>
      <c r="D778" s="43" t="s">
        <v>28</v>
      </c>
      <c r="E778" s="45" t="s">
        <v>608</v>
      </c>
      <c r="F778" s="45"/>
      <c r="G778" s="44" t="s">
        <v>86</v>
      </c>
      <c r="H778" s="163" t="str">
        <f t="shared" si="45"/>
        <v>El Paso, TX</v>
      </c>
      <c r="I778" s="248">
        <v>1</v>
      </c>
      <c r="J778" s="43" t="s">
        <v>73</v>
      </c>
      <c r="K778" s="43" t="s">
        <v>74</v>
      </c>
      <c r="L778" s="43" t="s">
        <v>73</v>
      </c>
      <c r="M778" s="43" t="s">
        <v>74</v>
      </c>
      <c r="O778" s="11" t="s">
        <v>73</v>
      </c>
      <c r="P778" s="43" t="s">
        <v>73</v>
      </c>
      <c r="Q778" s="44" t="s">
        <v>75</v>
      </c>
      <c r="R778" s="30"/>
      <c r="S778" s="133" t="s">
        <v>76</v>
      </c>
      <c r="T778" s="30">
        <v>43953</v>
      </c>
      <c r="U778" s="30"/>
      <c r="V778" s="30" t="s">
        <v>944</v>
      </c>
      <c r="W778" s="43" t="s">
        <v>77</v>
      </c>
      <c r="X778" s="334" t="s">
        <v>929</v>
      </c>
      <c r="Y778" s="50"/>
      <c r="Z778" s="200"/>
    </row>
    <row r="779" spans="1:26" s="43" customFormat="1" ht="32" x14ac:dyDescent="0.2">
      <c r="A779" s="141">
        <f t="shared" si="46"/>
        <v>778</v>
      </c>
      <c r="B779" s="47">
        <v>43951</v>
      </c>
      <c r="C779" s="13" t="s">
        <v>141</v>
      </c>
      <c r="D779" s="43" t="s">
        <v>28</v>
      </c>
      <c r="E779" s="45" t="s">
        <v>119</v>
      </c>
      <c r="F779" s="45"/>
      <c r="G779" s="44" t="s">
        <v>86</v>
      </c>
      <c r="H779" s="163" t="str">
        <f t="shared" si="45"/>
        <v>Clint, TX</v>
      </c>
      <c r="I779" s="248">
        <v>1</v>
      </c>
      <c r="J779" s="43" t="s">
        <v>73</v>
      </c>
      <c r="K779" s="43" t="s">
        <v>74</v>
      </c>
      <c r="L779" s="43" t="s">
        <v>73</v>
      </c>
      <c r="M779" s="43" t="s">
        <v>74</v>
      </c>
      <c r="O779" s="11" t="s">
        <v>74</v>
      </c>
      <c r="P779" s="43" t="s">
        <v>73</v>
      </c>
      <c r="Q779" s="44" t="s">
        <v>75</v>
      </c>
      <c r="R779" s="30"/>
      <c r="S779" s="133" t="s">
        <v>76</v>
      </c>
      <c r="T779" s="30">
        <v>43955</v>
      </c>
      <c r="U779" s="30"/>
      <c r="V779" s="30" t="s">
        <v>944</v>
      </c>
      <c r="W779" s="43" t="s">
        <v>77</v>
      </c>
      <c r="X779" s="334" t="s">
        <v>930</v>
      </c>
      <c r="Y779" s="50"/>
      <c r="Z779" s="200"/>
    </row>
    <row r="780" spans="1:26" s="43" customFormat="1" ht="48" x14ac:dyDescent="0.2">
      <c r="A780" s="141">
        <f t="shared" si="46"/>
        <v>779</v>
      </c>
      <c r="B780" s="47">
        <v>43951</v>
      </c>
      <c r="C780" s="13" t="s">
        <v>141</v>
      </c>
      <c r="D780" s="43" t="s">
        <v>34</v>
      </c>
      <c r="E780" s="45" t="s">
        <v>34</v>
      </c>
      <c r="F780" s="45"/>
      <c r="G780" s="44" t="s">
        <v>89</v>
      </c>
      <c r="H780" s="163" t="str">
        <f t="shared" si="45"/>
        <v>El Centro, CA</v>
      </c>
      <c r="I780" s="248">
        <v>1</v>
      </c>
      <c r="J780" s="43" t="s">
        <v>73</v>
      </c>
      <c r="K780" s="43" t="s">
        <v>74</v>
      </c>
      <c r="L780" s="43" t="s">
        <v>73</v>
      </c>
      <c r="M780" s="43" t="s">
        <v>74</v>
      </c>
      <c r="O780" s="11" t="s">
        <v>74</v>
      </c>
      <c r="P780" s="43" t="s">
        <v>74</v>
      </c>
      <c r="Q780" s="44"/>
      <c r="R780" s="30"/>
      <c r="S780" s="133" t="s">
        <v>76</v>
      </c>
      <c r="T780" s="30">
        <v>43956</v>
      </c>
      <c r="U780" s="30"/>
      <c r="V780" s="30" t="s">
        <v>944</v>
      </c>
      <c r="W780" s="43" t="s">
        <v>931</v>
      </c>
      <c r="X780" s="334" t="s">
        <v>932</v>
      </c>
      <c r="Y780" s="50"/>
      <c r="Z780" s="200"/>
    </row>
    <row r="781" spans="1:26" s="43" customFormat="1" ht="32" x14ac:dyDescent="0.2">
      <c r="A781" s="141">
        <f t="shared" si="46"/>
        <v>780</v>
      </c>
      <c r="B781" s="47">
        <v>43951</v>
      </c>
      <c r="C781" s="13" t="s">
        <v>141</v>
      </c>
      <c r="D781" s="43" t="s">
        <v>20</v>
      </c>
      <c r="E781" s="45" t="s">
        <v>134</v>
      </c>
      <c r="F781" s="45"/>
      <c r="G781" s="44" t="s">
        <v>72</v>
      </c>
      <c r="H781" s="163" t="str">
        <f t="shared" si="45"/>
        <v>Rio Grand City, TX</v>
      </c>
      <c r="I781" s="248">
        <v>1</v>
      </c>
      <c r="J781" s="43" t="s">
        <v>73</v>
      </c>
      <c r="K781" s="43" t="s">
        <v>74</v>
      </c>
      <c r="L781" s="43" t="s">
        <v>73</v>
      </c>
      <c r="M781" s="43" t="s">
        <v>74</v>
      </c>
      <c r="O781" s="11" t="s">
        <v>74</v>
      </c>
      <c r="P781" s="43" t="s">
        <v>74</v>
      </c>
      <c r="Q781" s="44"/>
      <c r="R781" s="30"/>
      <c r="S781" s="133" t="s">
        <v>76</v>
      </c>
      <c r="T781" s="30">
        <v>43952</v>
      </c>
      <c r="U781" s="30"/>
      <c r="V781" s="30" t="s">
        <v>944</v>
      </c>
      <c r="W781" s="43" t="s">
        <v>77</v>
      </c>
      <c r="X781" s="334" t="s">
        <v>933</v>
      </c>
      <c r="Y781" s="50"/>
      <c r="Z781" s="200"/>
    </row>
    <row r="782" spans="1:26" s="133" customFormat="1" ht="32" x14ac:dyDescent="0.2">
      <c r="A782" s="141">
        <f t="shared" si="46"/>
        <v>781</v>
      </c>
      <c r="B782" s="132">
        <v>43951</v>
      </c>
      <c r="C782" s="47" t="s">
        <v>141</v>
      </c>
      <c r="D782" s="43" t="s">
        <v>17</v>
      </c>
      <c r="E782" s="45" t="s">
        <v>838</v>
      </c>
      <c r="F782" s="45"/>
      <c r="G782" s="44" t="s">
        <v>72</v>
      </c>
      <c r="H782" s="282" t="str">
        <f t="shared" si="45"/>
        <v>Laredo, TX</v>
      </c>
      <c r="I782" s="248">
        <v>1</v>
      </c>
      <c r="J782" s="43" t="s">
        <v>73</v>
      </c>
      <c r="K782" s="43" t="s">
        <v>74</v>
      </c>
      <c r="L782" s="43" t="s">
        <v>73</v>
      </c>
      <c r="M782" s="43" t="s">
        <v>74</v>
      </c>
      <c r="N782" s="29"/>
      <c r="O782" s="43" t="s">
        <v>74</v>
      </c>
      <c r="P782" s="43" t="s">
        <v>74</v>
      </c>
      <c r="Q782" s="134"/>
      <c r="R782" s="132"/>
      <c r="S782" s="133" t="s">
        <v>76</v>
      </c>
      <c r="T782" s="132"/>
      <c r="U782" s="132"/>
      <c r="V782" s="30" t="s">
        <v>944</v>
      </c>
      <c r="W782" s="133" t="s">
        <v>77</v>
      </c>
      <c r="X782" s="353" t="s">
        <v>934</v>
      </c>
      <c r="Y782" s="29"/>
      <c r="Z782" s="176"/>
    </row>
    <row r="783" spans="1:26" s="133" customFormat="1" ht="32" x14ac:dyDescent="0.2">
      <c r="A783" s="141">
        <f t="shared" si="46"/>
        <v>782</v>
      </c>
      <c r="B783" s="132">
        <v>43951</v>
      </c>
      <c r="C783" s="47" t="s">
        <v>141</v>
      </c>
      <c r="D783" s="43" t="s">
        <v>17</v>
      </c>
      <c r="E783" s="45" t="s">
        <v>17</v>
      </c>
      <c r="F783" s="45"/>
      <c r="G783" s="44" t="s">
        <v>72</v>
      </c>
      <c r="H783" s="282" t="str">
        <f t="shared" si="45"/>
        <v>Laredo, TX</v>
      </c>
      <c r="I783" s="248">
        <v>1</v>
      </c>
      <c r="J783" s="43" t="s">
        <v>73</v>
      </c>
      <c r="K783" s="43" t="s">
        <v>74</v>
      </c>
      <c r="L783" s="43" t="s">
        <v>73</v>
      </c>
      <c r="M783" s="43" t="s">
        <v>74</v>
      </c>
      <c r="N783" s="29"/>
      <c r="O783" s="43" t="s">
        <v>74</v>
      </c>
      <c r="P783" s="43" t="s">
        <v>74</v>
      </c>
      <c r="Q783" s="134"/>
      <c r="R783" s="132"/>
      <c r="S783" s="133" t="s">
        <v>76</v>
      </c>
      <c r="T783" s="132"/>
      <c r="U783" s="132"/>
      <c r="V783" s="30" t="s">
        <v>944</v>
      </c>
      <c r="W783" s="133" t="s">
        <v>77</v>
      </c>
      <c r="X783" s="353" t="s">
        <v>935</v>
      </c>
      <c r="Y783" s="29"/>
      <c r="Z783" s="176"/>
    </row>
    <row r="784" spans="1:26" ht="64" x14ac:dyDescent="0.2">
      <c r="A784" s="141">
        <f t="shared" si="46"/>
        <v>783</v>
      </c>
      <c r="B784" s="30">
        <v>43951</v>
      </c>
      <c r="C784" s="246" t="s">
        <v>141</v>
      </c>
      <c r="D784" s="10" t="s">
        <v>36</v>
      </c>
      <c r="E784" s="45" t="s">
        <v>36</v>
      </c>
      <c r="F784" s="45"/>
      <c r="G784" s="2" t="s">
        <v>89</v>
      </c>
      <c r="H784" s="163" t="str">
        <f t="shared" si="45"/>
        <v>Yuma, AZ</v>
      </c>
      <c r="I784" s="257">
        <v>1</v>
      </c>
      <c r="J784" s="11" t="s">
        <v>73</v>
      </c>
      <c r="K784" s="11" t="s">
        <v>74</v>
      </c>
      <c r="L784" s="11" t="s">
        <v>73</v>
      </c>
      <c r="M784" s="11" t="s">
        <v>74</v>
      </c>
      <c r="O784" s="11" t="s">
        <v>74</v>
      </c>
      <c r="P784" s="11" t="s">
        <v>74</v>
      </c>
      <c r="Q784" s="231"/>
      <c r="S784" s="10" t="s">
        <v>76</v>
      </c>
      <c r="T784" s="30">
        <v>43956</v>
      </c>
      <c r="V784" s="30" t="s">
        <v>944</v>
      </c>
      <c r="W784" s="29" t="s">
        <v>125</v>
      </c>
      <c r="X784" s="354" t="s">
        <v>936</v>
      </c>
    </row>
    <row r="785" spans="1:26" ht="16" x14ac:dyDescent="0.2">
      <c r="A785" s="141">
        <f t="shared" si="46"/>
        <v>784</v>
      </c>
      <c r="B785" s="30">
        <v>43951</v>
      </c>
      <c r="C785" s="246" t="s">
        <v>141</v>
      </c>
      <c r="D785" s="10" t="s">
        <v>35</v>
      </c>
      <c r="E785" s="45" t="s">
        <v>301</v>
      </c>
      <c r="F785" s="45"/>
      <c r="G785" s="2" t="s">
        <v>89</v>
      </c>
      <c r="H785" s="163" t="str">
        <f t="shared" si="45"/>
        <v>Three Points, AZ</v>
      </c>
      <c r="I785" s="257">
        <v>1</v>
      </c>
      <c r="J785" s="11" t="s">
        <v>73</v>
      </c>
      <c r="K785" s="11" t="s">
        <v>74</v>
      </c>
      <c r="L785" s="11" t="s">
        <v>73</v>
      </c>
      <c r="M785" s="11" t="s">
        <v>74</v>
      </c>
      <c r="O785" s="11" t="s">
        <v>74</v>
      </c>
      <c r="P785" s="11" t="s">
        <v>74</v>
      </c>
      <c r="Q785" s="231"/>
      <c r="S785" s="10" t="s">
        <v>76</v>
      </c>
      <c r="T785" s="30">
        <v>43957</v>
      </c>
      <c r="V785" s="30" t="s">
        <v>944</v>
      </c>
      <c r="W785" s="29" t="s">
        <v>77</v>
      </c>
      <c r="X785" s="354" t="s">
        <v>937</v>
      </c>
    </row>
    <row r="786" spans="1:26" ht="16" x14ac:dyDescent="0.2">
      <c r="A786" s="141">
        <f t="shared" si="46"/>
        <v>785</v>
      </c>
      <c r="B786" s="30">
        <v>43951</v>
      </c>
      <c r="C786" s="246" t="s">
        <v>141</v>
      </c>
      <c r="D786" s="10" t="s">
        <v>35</v>
      </c>
      <c r="E786" s="45" t="s">
        <v>301</v>
      </c>
      <c r="F786" s="45"/>
      <c r="G786" s="2" t="s">
        <v>89</v>
      </c>
      <c r="H786" s="163" t="str">
        <f t="shared" si="45"/>
        <v>Three Points, AZ</v>
      </c>
      <c r="I786" s="257">
        <v>1</v>
      </c>
      <c r="J786" s="11" t="s">
        <v>73</v>
      </c>
      <c r="K786" s="11" t="s">
        <v>74</v>
      </c>
      <c r="L786" s="11" t="s">
        <v>73</v>
      </c>
      <c r="M786" s="11" t="s">
        <v>74</v>
      </c>
      <c r="O786" s="11" t="s">
        <v>74</v>
      </c>
      <c r="P786" s="11" t="s">
        <v>74</v>
      </c>
      <c r="Q786" s="231"/>
      <c r="S786" s="10" t="s">
        <v>76</v>
      </c>
      <c r="T786" s="30">
        <v>43957</v>
      </c>
      <c r="V786" s="30" t="s">
        <v>944</v>
      </c>
      <c r="W786" s="29" t="s">
        <v>77</v>
      </c>
      <c r="X786" s="354" t="s">
        <v>938</v>
      </c>
    </row>
    <row r="787" spans="1:26" ht="32" x14ac:dyDescent="0.2">
      <c r="A787" s="141">
        <f t="shared" si="46"/>
        <v>786</v>
      </c>
      <c r="B787" s="30">
        <v>43951</v>
      </c>
      <c r="C787" s="246" t="s">
        <v>141</v>
      </c>
      <c r="D787" s="10" t="s">
        <v>27</v>
      </c>
      <c r="E787" s="45" t="s">
        <v>200</v>
      </c>
      <c r="F787" s="45"/>
      <c r="G787" s="2" t="s">
        <v>86</v>
      </c>
      <c r="H787" s="163" t="str">
        <f t="shared" si="45"/>
        <v>Gibralter, MI</v>
      </c>
      <c r="I787" s="257">
        <v>1</v>
      </c>
      <c r="J787" s="11" t="s">
        <v>73</v>
      </c>
      <c r="K787" s="11" t="s">
        <v>74</v>
      </c>
      <c r="L787" s="11" t="s">
        <v>73</v>
      </c>
      <c r="M787" s="11" t="s">
        <v>74</v>
      </c>
      <c r="O787" s="11" t="s">
        <v>73</v>
      </c>
      <c r="P787" s="11" t="s">
        <v>73</v>
      </c>
      <c r="Q787" s="231" t="s">
        <v>75</v>
      </c>
      <c r="S787" s="10" t="s">
        <v>76</v>
      </c>
      <c r="T787" s="30">
        <v>43955</v>
      </c>
      <c r="V787" s="30" t="s">
        <v>944</v>
      </c>
      <c r="W787" s="29" t="s">
        <v>77</v>
      </c>
      <c r="X787" s="354" t="s">
        <v>939</v>
      </c>
    </row>
    <row r="788" spans="1:26" ht="32" x14ac:dyDescent="0.2">
      <c r="A788" s="141">
        <f t="shared" si="46"/>
        <v>787</v>
      </c>
      <c r="B788" s="30">
        <v>43952</v>
      </c>
      <c r="C788" s="246" t="s">
        <v>141</v>
      </c>
      <c r="D788" s="10" t="s">
        <v>28</v>
      </c>
      <c r="E788" s="45" t="s">
        <v>28</v>
      </c>
      <c r="F788" s="45" t="s">
        <v>940</v>
      </c>
      <c r="G788" s="2" t="s">
        <v>86</v>
      </c>
      <c r="H788" s="163" t="str">
        <f t="shared" si="45"/>
        <v>El Paso, TX</v>
      </c>
      <c r="I788" s="257">
        <v>1</v>
      </c>
      <c r="J788" s="11" t="s">
        <v>73</v>
      </c>
      <c r="K788" s="11" t="s">
        <v>74</v>
      </c>
      <c r="L788" s="11" t="s">
        <v>73</v>
      </c>
      <c r="M788" s="11" t="s">
        <v>74</v>
      </c>
      <c r="O788" s="11" t="s">
        <v>73</v>
      </c>
      <c r="P788" s="11" t="s">
        <v>73</v>
      </c>
      <c r="Q788" s="231" t="s">
        <v>75</v>
      </c>
      <c r="S788" s="10" t="s">
        <v>76</v>
      </c>
      <c r="T788" s="30">
        <v>43953</v>
      </c>
      <c r="V788" s="30" t="s">
        <v>944</v>
      </c>
      <c r="W788" s="29" t="s">
        <v>77</v>
      </c>
      <c r="X788" s="354" t="s">
        <v>941</v>
      </c>
    </row>
    <row r="789" spans="1:26" ht="16" x14ac:dyDescent="0.2">
      <c r="A789" s="141">
        <f t="shared" si="46"/>
        <v>788</v>
      </c>
      <c r="B789" s="30">
        <v>43952</v>
      </c>
      <c r="C789" s="246" t="s">
        <v>141</v>
      </c>
      <c r="D789" s="10" t="s">
        <v>28</v>
      </c>
      <c r="E789" s="45" t="s">
        <v>113</v>
      </c>
      <c r="F789" s="45"/>
      <c r="G789" s="2" t="s">
        <v>86</v>
      </c>
      <c r="H789" s="163" t="str">
        <f t="shared" si="45"/>
        <v>Lordsburg, NM</v>
      </c>
      <c r="I789" s="257">
        <v>1</v>
      </c>
      <c r="J789" s="11" t="s">
        <v>73</v>
      </c>
      <c r="K789" s="11" t="s">
        <v>74</v>
      </c>
      <c r="L789" s="11" t="s">
        <v>73</v>
      </c>
      <c r="M789" s="11" t="s">
        <v>74</v>
      </c>
      <c r="O789" s="11" t="s">
        <v>74</v>
      </c>
      <c r="P789" s="11" t="s">
        <v>74</v>
      </c>
      <c r="Q789" s="231"/>
      <c r="S789" s="10" t="s">
        <v>76</v>
      </c>
      <c r="T789" s="30">
        <v>43956</v>
      </c>
      <c r="V789" s="30" t="s">
        <v>944</v>
      </c>
      <c r="W789" s="29" t="s">
        <v>77</v>
      </c>
      <c r="X789" s="354" t="s">
        <v>942</v>
      </c>
    </row>
    <row r="790" spans="1:26" ht="16" x14ac:dyDescent="0.2">
      <c r="A790" s="141">
        <f t="shared" si="46"/>
        <v>789</v>
      </c>
      <c r="B790" s="30">
        <v>43952</v>
      </c>
      <c r="C790" s="246" t="s">
        <v>141</v>
      </c>
      <c r="D790" s="10" t="s">
        <v>20</v>
      </c>
      <c r="E790" s="45" t="s">
        <v>139</v>
      </c>
      <c r="F790" s="45"/>
      <c r="G790" s="2" t="s">
        <v>72</v>
      </c>
      <c r="H790" s="163" t="str">
        <f t="shared" si="45"/>
        <v>Falfurrias, TX</v>
      </c>
      <c r="I790" s="257">
        <v>1</v>
      </c>
      <c r="J790" s="11" t="s">
        <v>73</v>
      </c>
      <c r="K790" s="11" t="s">
        <v>74</v>
      </c>
      <c r="L790" s="11" t="s">
        <v>73</v>
      </c>
      <c r="M790" s="11" t="s">
        <v>74</v>
      </c>
      <c r="O790" s="11" t="s">
        <v>73</v>
      </c>
      <c r="P790" s="11" t="s">
        <v>73</v>
      </c>
      <c r="Q790" s="231" t="s">
        <v>75</v>
      </c>
      <c r="S790" s="10" t="s">
        <v>76</v>
      </c>
      <c r="T790" s="30">
        <v>43956</v>
      </c>
      <c r="V790" s="30" t="s">
        <v>944</v>
      </c>
      <c r="W790" s="29" t="s">
        <v>77</v>
      </c>
      <c r="X790" s="354" t="s">
        <v>943</v>
      </c>
    </row>
    <row r="791" spans="1:26" ht="48" x14ac:dyDescent="0.2">
      <c r="A791" s="141">
        <f t="shared" si="46"/>
        <v>790</v>
      </c>
      <c r="B791" s="30">
        <v>43952</v>
      </c>
      <c r="C791" s="246" t="s">
        <v>141</v>
      </c>
      <c r="D791" s="10" t="s">
        <v>25</v>
      </c>
      <c r="E791" s="45" t="s">
        <v>410</v>
      </c>
      <c r="F791" s="45"/>
      <c r="G791" s="2" t="s">
        <v>86</v>
      </c>
      <c r="H791" s="163" t="str">
        <f t="shared" si="45"/>
        <v>Sierra Blanca, TX</v>
      </c>
      <c r="I791" s="257">
        <v>1</v>
      </c>
      <c r="J791" s="11" t="s">
        <v>74</v>
      </c>
      <c r="K791" s="11" t="s">
        <v>73</v>
      </c>
      <c r="L791" s="11" t="s">
        <v>73</v>
      </c>
      <c r="M791" s="11" t="s">
        <v>74</v>
      </c>
      <c r="O791" s="11" t="s">
        <v>73</v>
      </c>
      <c r="P791" s="11" t="s">
        <v>73</v>
      </c>
      <c r="Q791" s="231" t="s">
        <v>75</v>
      </c>
      <c r="S791" s="10" t="s">
        <v>76</v>
      </c>
      <c r="T791" s="30">
        <v>43970</v>
      </c>
      <c r="V791" s="30" t="s">
        <v>944</v>
      </c>
      <c r="W791" s="29" t="s">
        <v>96</v>
      </c>
      <c r="X791" s="354" t="s">
        <v>945</v>
      </c>
    </row>
    <row r="792" spans="1:26" ht="16" x14ac:dyDescent="0.2">
      <c r="A792" s="141">
        <f t="shared" si="46"/>
        <v>791</v>
      </c>
      <c r="B792" s="30">
        <v>43952</v>
      </c>
      <c r="C792" s="246" t="s">
        <v>141</v>
      </c>
      <c r="D792" s="10" t="s">
        <v>34</v>
      </c>
      <c r="E792" s="45" t="s">
        <v>34</v>
      </c>
      <c r="F792" s="45" t="s">
        <v>88</v>
      </c>
      <c r="G792" s="2" t="s">
        <v>89</v>
      </c>
      <c r="H792" s="163" t="str">
        <f t="shared" si="45"/>
        <v>El Centro, CA</v>
      </c>
      <c r="I792" s="257">
        <v>1</v>
      </c>
      <c r="J792" s="11" t="s">
        <v>73</v>
      </c>
      <c r="K792" s="11" t="s">
        <v>74</v>
      </c>
      <c r="L792" s="11" t="s">
        <v>73</v>
      </c>
      <c r="M792" s="11" t="s">
        <v>74</v>
      </c>
      <c r="O792" s="11" t="s">
        <v>74</v>
      </c>
      <c r="P792" s="11" t="s">
        <v>73</v>
      </c>
      <c r="Q792" s="231" t="s">
        <v>75</v>
      </c>
      <c r="S792" s="10" t="s">
        <v>76</v>
      </c>
      <c r="T792" s="30">
        <v>43955</v>
      </c>
      <c r="V792" s="30" t="s">
        <v>944</v>
      </c>
      <c r="W792" s="29" t="s">
        <v>77</v>
      </c>
      <c r="X792" s="354" t="s">
        <v>946</v>
      </c>
    </row>
    <row r="793" spans="1:26" s="133" customFormat="1" ht="32" x14ac:dyDescent="0.2">
      <c r="A793" s="141">
        <f t="shared" si="46"/>
        <v>792</v>
      </c>
      <c r="B793" s="132">
        <v>43952</v>
      </c>
      <c r="C793" s="47" t="s">
        <v>141</v>
      </c>
      <c r="D793" s="43" t="s">
        <v>17</v>
      </c>
      <c r="E793" s="45" t="s">
        <v>123</v>
      </c>
      <c r="F793" s="45"/>
      <c r="G793" s="44" t="s">
        <v>72</v>
      </c>
      <c r="H793" s="282" t="str">
        <f t="shared" si="45"/>
        <v>Laredo, TX</v>
      </c>
      <c r="I793" s="248">
        <v>1</v>
      </c>
      <c r="J793" s="43" t="s">
        <v>73</v>
      </c>
      <c r="K793" s="43" t="s">
        <v>74</v>
      </c>
      <c r="L793" s="43" t="s">
        <v>73</v>
      </c>
      <c r="M793" s="43" t="s">
        <v>74</v>
      </c>
      <c r="N793" s="29"/>
      <c r="O793" s="43" t="s">
        <v>74</v>
      </c>
      <c r="P793" s="43" t="s">
        <v>74</v>
      </c>
      <c r="Q793" s="134"/>
      <c r="R793" s="132"/>
      <c r="S793" s="43" t="s">
        <v>76</v>
      </c>
      <c r="T793" s="132"/>
      <c r="U793" s="132"/>
      <c r="V793" s="30" t="s">
        <v>944</v>
      </c>
      <c r="W793" s="133" t="s">
        <v>77</v>
      </c>
      <c r="X793" s="353" t="s">
        <v>947</v>
      </c>
      <c r="Y793" s="29"/>
      <c r="Z793" s="176"/>
    </row>
    <row r="794" spans="1:26" s="133" customFormat="1" ht="32" x14ac:dyDescent="0.2">
      <c r="A794" s="141">
        <f t="shared" si="46"/>
        <v>793</v>
      </c>
      <c r="B794" s="132">
        <v>43951</v>
      </c>
      <c r="C794" s="47" t="s">
        <v>141</v>
      </c>
      <c r="D794" s="43" t="s">
        <v>17</v>
      </c>
      <c r="E794" s="45" t="s">
        <v>895</v>
      </c>
      <c r="F794" s="45"/>
      <c r="G794" s="44" t="s">
        <v>72</v>
      </c>
      <c r="H794" s="282" t="str">
        <f t="shared" si="45"/>
        <v>Freer, TX</v>
      </c>
      <c r="I794" s="248">
        <v>1</v>
      </c>
      <c r="J794" s="43" t="s">
        <v>73</v>
      </c>
      <c r="K794" s="43" t="s">
        <v>74</v>
      </c>
      <c r="L794" s="43" t="s">
        <v>73</v>
      </c>
      <c r="M794" s="43" t="s">
        <v>74</v>
      </c>
      <c r="N794" s="29"/>
      <c r="O794" s="43" t="s">
        <v>74</v>
      </c>
      <c r="P794" s="43" t="s">
        <v>74</v>
      </c>
      <c r="Q794" s="134"/>
      <c r="R794" s="132"/>
      <c r="S794" s="43" t="s">
        <v>76</v>
      </c>
      <c r="T794" s="132"/>
      <c r="U794" s="132"/>
      <c r="V794" s="30" t="s">
        <v>944</v>
      </c>
      <c r="W794" s="133" t="s">
        <v>77</v>
      </c>
      <c r="X794" s="353" t="s">
        <v>948</v>
      </c>
      <c r="Y794" s="29"/>
      <c r="Z794" s="176"/>
    </row>
    <row r="795" spans="1:26" s="133" customFormat="1" ht="16" x14ac:dyDescent="0.2">
      <c r="A795" s="141">
        <f t="shared" si="46"/>
        <v>794</v>
      </c>
      <c r="B795" s="132">
        <v>43951</v>
      </c>
      <c r="C795" s="47" t="s">
        <v>141</v>
      </c>
      <c r="D795" s="43" t="s">
        <v>17</v>
      </c>
      <c r="E795" s="45" t="s">
        <v>895</v>
      </c>
      <c r="F795" s="45"/>
      <c r="G795" s="44" t="s">
        <v>72</v>
      </c>
      <c r="H795" s="282" t="str">
        <f t="shared" si="45"/>
        <v>Freer, TX</v>
      </c>
      <c r="I795" s="248">
        <v>1</v>
      </c>
      <c r="J795" s="43" t="s">
        <v>73</v>
      </c>
      <c r="K795" s="43" t="s">
        <v>74</v>
      </c>
      <c r="L795" s="43" t="s">
        <v>73</v>
      </c>
      <c r="M795" s="43" t="s">
        <v>74</v>
      </c>
      <c r="N795" s="29"/>
      <c r="O795" s="43" t="s">
        <v>74</v>
      </c>
      <c r="P795" s="43" t="s">
        <v>74</v>
      </c>
      <c r="Q795" s="134"/>
      <c r="R795" s="132"/>
      <c r="S795" s="43" t="s">
        <v>76</v>
      </c>
      <c r="T795" s="132"/>
      <c r="U795" s="132"/>
      <c r="V795" s="30" t="s">
        <v>944</v>
      </c>
      <c r="W795" s="133" t="s">
        <v>77</v>
      </c>
      <c r="X795" s="353" t="s">
        <v>949</v>
      </c>
      <c r="Y795" s="29"/>
      <c r="Z795" s="176"/>
    </row>
    <row r="796" spans="1:26" s="133" customFormat="1" ht="16" x14ac:dyDescent="0.2">
      <c r="A796" s="141">
        <f t="shared" si="46"/>
        <v>795</v>
      </c>
      <c r="B796" s="132">
        <v>43951</v>
      </c>
      <c r="C796" s="47" t="s">
        <v>141</v>
      </c>
      <c r="D796" s="43" t="s">
        <v>17</v>
      </c>
      <c r="E796" s="45" t="s">
        <v>895</v>
      </c>
      <c r="F796" s="45"/>
      <c r="G796" s="44" t="s">
        <v>72</v>
      </c>
      <c r="H796" s="282" t="str">
        <f t="shared" si="45"/>
        <v>Freer, TX</v>
      </c>
      <c r="I796" s="248">
        <v>1</v>
      </c>
      <c r="J796" s="43" t="s">
        <v>73</v>
      </c>
      <c r="K796" s="43" t="s">
        <v>74</v>
      </c>
      <c r="L796" s="43" t="s">
        <v>73</v>
      </c>
      <c r="M796" s="43" t="s">
        <v>74</v>
      </c>
      <c r="N796" s="29"/>
      <c r="O796" s="43" t="s">
        <v>74</v>
      </c>
      <c r="P796" s="43" t="s">
        <v>74</v>
      </c>
      <c r="Q796" s="134"/>
      <c r="R796" s="132"/>
      <c r="S796" s="43" t="s">
        <v>76</v>
      </c>
      <c r="T796" s="132"/>
      <c r="U796" s="132"/>
      <c r="V796" s="30" t="s">
        <v>944</v>
      </c>
      <c r="W796" s="133" t="s">
        <v>77</v>
      </c>
      <c r="X796" s="353" t="s">
        <v>949</v>
      </c>
      <c r="Y796" s="29"/>
      <c r="Z796" s="176"/>
    </row>
    <row r="797" spans="1:26" s="133" customFormat="1" ht="16" x14ac:dyDescent="0.2">
      <c r="A797" s="141">
        <f t="shared" si="46"/>
        <v>796</v>
      </c>
      <c r="B797" s="132">
        <v>43951</v>
      </c>
      <c r="C797" s="47" t="s">
        <v>141</v>
      </c>
      <c r="D797" s="43" t="s">
        <v>17</v>
      </c>
      <c r="E797" s="45" t="s">
        <v>895</v>
      </c>
      <c r="F797" s="45"/>
      <c r="G797" s="44" t="s">
        <v>72</v>
      </c>
      <c r="H797" s="282" t="str">
        <f t="shared" si="45"/>
        <v>Freer, TX</v>
      </c>
      <c r="I797" s="248">
        <v>1</v>
      </c>
      <c r="J797" s="43" t="s">
        <v>73</v>
      </c>
      <c r="K797" s="43" t="s">
        <v>74</v>
      </c>
      <c r="L797" s="43" t="s">
        <v>73</v>
      </c>
      <c r="M797" s="43" t="s">
        <v>74</v>
      </c>
      <c r="N797" s="29"/>
      <c r="O797" s="43" t="s">
        <v>74</v>
      </c>
      <c r="P797" s="43" t="s">
        <v>74</v>
      </c>
      <c r="Q797" s="134"/>
      <c r="R797" s="132"/>
      <c r="S797" s="43" t="s">
        <v>76</v>
      </c>
      <c r="T797" s="132">
        <v>43963</v>
      </c>
      <c r="U797" s="132"/>
      <c r="V797" s="30" t="s">
        <v>944</v>
      </c>
      <c r="W797" s="133" t="s">
        <v>77</v>
      </c>
      <c r="X797" s="353" t="s">
        <v>949</v>
      </c>
      <c r="Y797" s="29"/>
      <c r="Z797" s="176"/>
    </row>
    <row r="798" spans="1:26" s="133" customFormat="1" ht="16" x14ac:dyDescent="0.2">
      <c r="A798" s="141">
        <f t="shared" si="46"/>
        <v>797</v>
      </c>
      <c r="B798" s="132">
        <v>43951</v>
      </c>
      <c r="C798" s="47" t="s">
        <v>141</v>
      </c>
      <c r="D798" s="43" t="s">
        <v>17</v>
      </c>
      <c r="E798" s="45" t="s">
        <v>895</v>
      </c>
      <c r="F798" s="45"/>
      <c r="G798" s="44" t="s">
        <v>72</v>
      </c>
      <c r="H798" s="282" t="str">
        <f t="shared" si="45"/>
        <v>Freer, TX</v>
      </c>
      <c r="I798" s="248">
        <v>1</v>
      </c>
      <c r="J798" s="43" t="s">
        <v>73</v>
      </c>
      <c r="K798" s="43" t="s">
        <v>74</v>
      </c>
      <c r="L798" s="43" t="s">
        <v>73</v>
      </c>
      <c r="M798" s="43" t="s">
        <v>74</v>
      </c>
      <c r="N798" s="29"/>
      <c r="O798" s="43" t="s">
        <v>74</v>
      </c>
      <c r="P798" s="43" t="s">
        <v>74</v>
      </c>
      <c r="Q798" s="134"/>
      <c r="R798" s="132"/>
      <c r="S798" s="43" t="s">
        <v>76</v>
      </c>
      <c r="T798" s="132"/>
      <c r="U798" s="132"/>
      <c r="V798" s="30" t="s">
        <v>944</v>
      </c>
      <c r="W798" s="133" t="s">
        <v>77</v>
      </c>
      <c r="X798" s="353" t="s">
        <v>949</v>
      </c>
      <c r="Y798" s="29"/>
      <c r="Z798" s="176"/>
    </row>
    <row r="799" spans="1:26" s="133" customFormat="1" ht="16" x14ac:dyDescent="0.2">
      <c r="A799" s="141">
        <f t="shared" si="46"/>
        <v>798</v>
      </c>
      <c r="B799" s="132">
        <v>43951</v>
      </c>
      <c r="C799" s="47" t="s">
        <v>141</v>
      </c>
      <c r="D799" s="43" t="s">
        <v>17</v>
      </c>
      <c r="E799" s="45" t="s">
        <v>895</v>
      </c>
      <c r="F799" s="45"/>
      <c r="G799" s="44" t="s">
        <v>72</v>
      </c>
      <c r="H799" s="282" t="str">
        <f t="shared" si="45"/>
        <v>Freer, TX</v>
      </c>
      <c r="I799" s="248">
        <v>1</v>
      </c>
      <c r="J799" s="43" t="s">
        <v>73</v>
      </c>
      <c r="K799" s="43" t="s">
        <v>74</v>
      </c>
      <c r="L799" s="43" t="s">
        <v>73</v>
      </c>
      <c r="M799" s="43" t="s">
        <v>74</v>
      </c>
      <c r="N799" s="29"/>
      <c r="O799" s="43" t="s">
        <v>74</v>
      </c>
      <c r="P799" s="43" t="s">
        <v>74</v>
      </c>
      <c r="Q799" s="134"/>
      <c r="R799" s="132"/>
      <c r="S799" s="43" t="s">
        <v>76</v>
      </c>
      <c r="T799" s="132"/>
      <c r="U799" s="132"/>
      <c r="V799" s="30" t="s">
        <v>944</v>
      </c>
      <c r="W799" s="133" t="s">
        <v>77</v>
      </c>
      <c r="X799" s="353" t="s">
        <v>949</v>
      </c>
      <c r="Y799" s="29"/>
      <c r="Z799" s="176"/>
    </row>
    <row r="800" spans="1:26" s="133" customFormat="1" ht="16" x14ac:dyDescent="0.2">
      <c r="A800" s="141">
        <f t="shared" si="46"/>
        <v>799</v>
      </c>
      <c r="B800" s="132">
        <v>43951</v>
      </c>
      <c r="C800" s="47" t="s">
        <v>141</v>
      </c>
      <c r="D800" s="43" t="s">
        <v>17</v>
      </c>
      <c r="E800" s="45" t="s">
        <v>895</v>
      </c>
      <c r="F800" s="45"/>
      <c r="G800" s="44" t="s">
        <v>72</v>
      </c>
      <c r="H800" s="282" t="str">
        <f t="shared" si="45"/>
        <v>Freer, TX</v>
      </c>
      <c r="I800" s="248">
        <v>1</v>
      </c>
      <c r="J800" s="43" t="s">
        <v>73</v>
      </c>
      <c r="K800" s="43" t="s">
        <v>74</v>
      </c>
      <c r="L800" s="43" t="s">
        <v>73</v>
      </c>
      <c r="M800" s="43" t="s">
        <v>74</v>
      </c>
      <c r="N800" s="29"/>
      <c r="O800" s="43" t="s">
        <v>74</v>
      </c>
      <c r="P800" s="43" t="s">
        <v>74</v>
      </c>
      <c r="Q800" s="134"/>
      <c r="R800" s="132"/>
      <c r="S800" s="43" t="s">
        <v>76</v>
      </c>
      <c r="T800" s="132"/>
      <c r="U800" s="132"/>
      <c r="V800" s="30" t="s">
        <v>944</v>
      </c>
      <c r="W800" s="133" t="s">
        <v>77</v>
      </c>
      <c r="X800" s="353" t="s">
        <v>949</v>
      </c>
      <c r="Y800" s="29"/>
      <c r="Z800" s="176"/>
    </row>
    <row r="801" spans="1:26" ht="32" x14ac:dyDescent="0.2">
      <c r="A801" s="141">
        <f t="shared" si="46"/>
        <v>800</v>
      </c>
      <c r="B801" s="30">
        <v>43951</v>
      </c>
      <c r="C801" s="246" t="s">
        <v>141</v>
      </c>
      <c r="D801" s="10" t="s">
        <v>33</v>
      </c>
      <c r="E801" s="45" t="s">
        <v>797</v>
      </c>
      <c r="F801" s="45"/>
      <c r="G801" s="2" t="s">
        <v>89</v>
      </c>
      <c r="H801" s="163" t="str">
        <f t="shared" si="45"/>
        <v>San Clemente, CA</v>
      </c>
      <c r="I801" s="257">
        <v>1</v>
      </c>
      <c r="J801" s="11" t="s">
        <v>73</v>
      </c>
      <c r="K801" s="11" t="s">
        <v>74</v>
      </c>
      <c r="L801" s="11" t="s">
        <v>73</v>
      </c>
      <c r="M801" s="11" t="s">
        <v>74</v>
      </c>
      <c r="O801" s="11" t="s">
        <v>73</v>
      </c>
      <c r="P801" s="11" t="s">
        <v>73</v>
      </c>
      <c r="Q801" s="231" t="s">
        <v>75</v>
      </c>
      <c r="S801" s="10" t="s">
        <v>76</v>
      </c>
      <c r="T801" s="30">
        <v>43957</v>
      </c>
      <c r="V801" s="30" t="s">
        <v>944</v>
      </c>
      <c r="W801" s="29" t="s">
        <v>77</v>
      </c>
      <c r="X801" s="354" t="s">
        <v>950</v>
      </c>
    </row>
    <row r="802" spans="1:26" ht="48" x14ac:dyDescent="0.2">
      <c r="A802" s="141">
        <f t="shared" si="46"/>
        <v>801</v>
      </c>
      <c r="B802" s="30">
        <v>43953</v>
      </c>
      <c r="C802" s="246" t="s">
        <v>141</v>
      </c>
      <c r="D802" s="10" t="s">
        <v>28</v>
      </c>
      <c r="E802" s="45" t="s">
        <v>119</v>
      </c>
      <c r="F802" s="45"/>
      <c r="G802" s="2" t="s">
        <v>86</v>
      </c>
      <c r="H802" s="163" t="str">
        <f t="shared" si="45"/>
        <v>Clint, TX</v>
      </c>
      <c r="I802" s="257">
        <v>1</v>
      </c>
      <c r="J802" s="11" t="s">
        <v>73</v>
      </c>
      <c r="K802" s="11" t="s">
        <v>74</v>
      </c>
      <c r="L802" s="11" t="s">
        <v>73</v>
      </c>
      <c r="M802" s="11" t="s">
        <v>74</v>
      </c>
      <c r="O802" s="11" t="s">
        <v>74</v>
      </c>
      <c r="P802" s="11" t="s">
        <v>73</v>
      </c>
      <c r="Q802" s="231" t="s">
        <v>75</v>
      </c>
      <c r="S802" s="10" t="s">
        <v>120</v>
      </c>
      <c r="V802" s="30" t="s">
        <v>944</v>
      </c>
      <c r="W802" s="29" t="s">
        <v>77</v>
      </c>
      <c r="X802" s="354" t="s">
        <v>1618</v>
      </c>
    </row>
    <row r="803" spans="1:26" s="133" customFormat="1" ht="16" x14ac:dyDescent="0.2">
      <c r="A803" s="141">
        <f t="shared" si="46"/>
        <v>802</v>
      </c>
      <c r="B803" s="132">
        <v>43950</v>
      </c>
      <c r="C803" s="133" t="s">
        <v>141</v>
      </c>
      <c r="D803" s="43" t="s">
        <v>17</v>
      </c>
      <c r="E803" s="133" t="s">
        <v>838</v>
      </c>
      <c r="G803" s="44" t="s">
        <v>72</v>
      </c>
      <c r="H803" s="282" t="str">
        <f t="shared" si="45"/>
        <v>Laredo, TX</v>
      </c>
      <c r="I803" s="284">
        <v>1</v>
      </c>
      <c r="J803" s="43" t="s">
        <v>73</v>
      </c>
      <c r="K803" s="43" t="s">
        <v>74</v>
      </c>
      <c r="L803" s="43" t="s">
        <v>73</v>
      </c>
      <c r="M803" s="43" t="s">
        <v>74</v>
      </c>
      <c r="N803" s="29"/>
      <c r="O803" s="133" t="s">
        <v>74</v>
      </c>
      <c r="P803" s="43" t="s">
        <v>74</v>
      </c>
      <c r="Q803" s="134"/>
      <c r="R803" s="132"/>
      <c r="S803" s="133" t="s">
        <v>76</v>
      </c>
      <c r="T803" s="132"/>
      <c r="U803" s="132"/>
      <c r="V803" s="30" t="s">
        <v>944</v>
      </c>
      <c r="W803" s="133" t="s">
        <v>77</v>
      </c>
      <c r="X803" s="353" t="s">
        <v>951</v>
      </c>
      <c r="Y803" s="29"/>
      <c r="Z803" s="176"/>
    </row>
    <row r="804" spans="1:26" s="133" customFormat="1" ht="16" x14ac:dyDescent="0.2">
      <c r="A804" s="141">
        <f t="shared" si="46"/>
        <v>803</v>
      </c>
      <c r="B804" s="132">
        <v>43950</v>
      </c>
      <c r="C804" s="133" t="s">
        <v>141</v>
      </c>
      <c r="D804" s="43" t="s">
        <v>17</v>
      </c>
      <c r="E804" s="133" t="s">
        <v>838</v>
      </c>
      <c r="G804" s="44" t="s">
        <v>72</v>
      </c>
      <c r="H804" s="282" t="str">
        <f t="shared" si="45"/>
        <v>Laredo, TX</v>
      </c>
      <c r="I804" s="284">
        <v>1</v>
      </c>
      <c r="J804" s="43" t="s">
        <v>73</v>
      </c>
      <c r="K804" s="43" t="s">
        <v>74</v>
      </c>
      <c r="L804" s="43" t="s">
        <v>73</v>
      </c>
      <c r="M804" s="43" t="s">
        <v>74</v>
      </c>
      <c r="N804" s="29"/>
      <c r="O804" s="133" t="s">
        <v>74</v>
      </c>
      <c r="P804" s="43" t="s">
        <v>74</v>
      </c>
      <c r="Q804" s="134"/>
      <c r="R804" s="132"/>
      <c r="S804" s="133" t="s">
        <v>76</v>
      </c>
      <c r="T804" s="132"/>
      <c r="U804" s="132"/>
      <c r="V804" s="30" t="s">
        <v>944</v>
      </c>
      <c r="W804" s="133" t="s">
        <v>77</v>
      </c>
      <c r="X804" s="353" t="s">
        <v>951</v>
      </c>
      <c r="Y804" s="29"/>
      <c r="Z804" s="176"/>
    </row>
    <row r="805" spans="1:26" s="133" customFormat="1" ht="16" x14ac:dyDescent="0.2">
      <c r="A805" s="141">
        <f t="shared" si="46"/>
        <v>804</v>
      </c>
      <c r="B805" s="132">
        <v>43950</v>
      </c>
      <c r="C805" s="133" t="s">
        <v>141</v>
      </c>
      <c r="D805" s="43" t="s">
        <v>17</v>
      </c>
      <c r="E805" s="133" t="s">
        <v>838</v>
      </c>
      <c r="G805" s="44" t="s">
        <v>72</v>
      </c>
      <c r="H805" s="282" t="str">
        <f t="shared" si="45"/>
        <v>Laredo, TX</v>
      </c>
      <c r="I805" s="284">
        <v>1</v>
      </c>
      <c r="J805" s="43" t="s">
        <v>73</v>
      </c>
      <c r="K805" s="43" t="s">
        <v>74</v>
      </c>
      <c r="L805" s="43" t="s">
        <v>73</v>
      </c>
      <c r="M805" s="43" t="s">
        <v>74</v>
      </c>
      <c r="N805" s="29"/>
      <c r="O805" s="133" t="s">
        <v>74</v>
      </c>
      <c r="P805" s="43" t="s">
        <v>74</v>
      </c>
      <c r="Q805" s="134"/>
      <c r="R805" s="132"/>
      <c r="S805" s="133" t="s">
        <v>76</v>
      </c>
      <c r="T805" s="132"/>
      <c r="U805" s="132"/>
      <c r="V805" s="30" t="s">
        <v>944</v>
      </c>
      <c r="W805" s="133" t="s">
        <v>77</v>
      </c>
      <c r="X805" s="353" t="s">
        <v>951</v>
      </c>
      <c r="Y805" s="29"/>
      <c r="Z805" s="176"/>
    </row>
    <row r="806" spans="1:26" s="133" customFormat="1" ht="16" x14ac:dyDescent="0.2">
      <c r="A806" s="141">
        <f t="shared" si="46"/>
        <v>805</v>
      </c>
      <c r="B806" s="132">
        <v>43950</v>
      </c>
      <c r="C806" s="133" t="s">
        <v>141</v>
      </c>
      <c r="D806" s="43" t="s">
        <v>17</v>
      </c>
      <c r="E806" s="133" t="s">
        <v>838</v>
      </c>
      <c r="G806" s="44" t="s">
        <v>72</v>
      </c>
      <c r="H806" s="282" t="str">
        <f t="shared" si="45"/>
        <v>Laredo, TX</v>
      </c>
      <c r="I806" s="284">
        <v>1</v>
      </c>
      <c r="J806" s="43" t="s">
        <v>73</v>
      </c>
      <c r="K806" s="43" t="s">
        <v>74</v>
      </c>
      <c r="L806" s="43" t="s">
        <v>73</v>
      </c>
      <c r="M806" s="43" t="s">
        <v>74</v>
      </c>
      <c r="N806" s="29"/>
      <c r="O806" s="133" t="s">
        <v>74</v>
      </c>
      <c r="P806" s="43" t="s">
        <v>74</v>
      </c>
      <c r="Q806" s="134"/>
      <c r="R806" s="132"/>
      <c r="S806" s="133" t="s">
        <v>76</v>
      </c>
      <c r="T806" s="132"/>
      <c r="U806" s="132"/>
      <c r="V806" s="30" t="s">
        <v>944</v>
      </c>
      <c r="W806" s="133" t="s">
        <v>77</v>
      </c>
      <c r="X806" s="353" t="s">
        <v>951</v>
      </c>
      <c r="Y806" s="29"/>
      <c r="Z806" s="176"/>
    </row>
    <row r="807" spans="1:26" s="133" customFormat="1" ht="16" x14ac:dyDescent="0.2">
      <c r="A807" s="141">
        <f t="shared" si="46"/>
        <v>806</v>
      </c>
      <c r="B807" s="132">
        <v>43950</v>
      </c>
      <c r="C807" s="133" t="s">
        <v>141</v>
      </c>
      <c r="D807" s="43" t="s">
        <v>17</v>
      </c>
      <c r="E807" s="133" t="s">
        <v>838</v>
      </c>
      <c r="G807" s="44" t="s">
        <v>72</v>
      </c>
      <c r="H807" s="282" t="str">
        <f t="shared" si="45"/>
        <v>Laredo, TX</v>
      </c>
      <c r="I807" s="284">
        <v>1</v>
      </c>
      <c r="J807" s="43" t="s">
        <v>73</v>
      </c>
      <c r="K807" s="43" t="s">
        <v>74</v>
      </c>
      <c r="L807" s="43" t="s">
        <v>73</v>
      </c>
      <c r="M807" s="43" t="s">
        <v>74</v>
      </c>
      <c r="N807" s="29"/>
      <c r="O807" s="133" t="s">
        <v>74</v>
      </c>
      <c r="P807" s="43" t="s">
        <v>74</v>
      </c>
      <c r="Q807" s="134"/>
      <c r="R807" s="132"/>
      <c r="S807" s="133" t="s">
        <v>76</v>
      </c>
      <c r="T807" s="132"/>
      <c r="U807" s="132"/>
      <c r="V807" s="30" t="s">
        <v>944</v>
      </c>
      <c r="W807" s="133" t="s">
        <v>77</v>
      </c>
      <c r="X807" s="353" t="s">
        <v>951</v>
      </c>
      <c r="Y807" s="29"/>
      <c r="Z807" s="176"/>
    </row>
    <row r="808" spans="1:26" s="133" customFormat="1" ht="16" x14ac:dyDescent="0.2">
      <c r="A808" s="141">
        <f t="shared" si="46"/>
        <v>807</v>
      </c>
      <c r="B808" s="132">
        <v>43950</v>
      </c>
      <c r="C808" s="133" t="s">
        <v>141</v>
      </c>
      <c r="D808" s="43" t="s">
        <v>17</v>
      </c>
      <c r="E808" s="133" t="s">
        <v>838</v>
      </c>
      <c r="G808" s="44" t="s">
        <v>72</v>
      </c>
      <c r="H808" s="282" t="str">
        <f t="shared" si="45"/>
        <v>Laredo, TX</v>
      </c>
      <c r="I808" s="284">
        <v>1</v>
      </c>
      <c r="J808" s="43" t="s">
        <v>73</v>
      </c>
      <c r="K808" s="43" t="s">
        <v>74</v>
      </c>
      <c r="L808" s="43" t="s">
        <v>73</v>
      </c>
      <c r="M808" s="43" t="s">
        <v>74</v>
      </c>
      <c r="N808" s="29"/>
      <c r="O808" s="133" t="s">
        <v>74</v>
      </c>
      <c r="P808" s="43" t="s">
        <v>74</v>
      </c>
      <c r="Q808" s="134"/>
      <c r="R808" s="132"/>
      <c r="S808" s="133" t="s">
        <v>76</v>
      </c>
      <c r="T808" s="132"/>
      <c r="U808" s="132"/>
      <c r="V808" s="30" t="s">
        <v>944</v>
      </c>
      <c r="W808" s="133" t="s">
        <v>77</v>
      </c>
      <c r="X808" s="353" t="s">
        <v>951</v>
      </c>
      <c r="Y808" s="29"/>
      <c r="Z808" s="176"/>
    </row>
    <row r="809" spans="1:26" s="133" customFormat="1" ht="16" x14ac:dyDescent="0.2">
      <c r="A809" s="141">
        <f t="shared" si="46"/>
        <v>808</v>
      </c>
      <c r="B809" s="132">
        <v>43950</v>
      </c>
      <c r="C809" s="133" t="s">
        <v>141</v>
      </c>
      <c r="D809" s="43" t="s">
        <v>17</v>
      </c>
      <c r="E809" s="133" t="s">
        <v>838</v>
      </c>
      <c r="G809" s="44" t="s">
        <v>72</v>
      </c>
      <c r="H809" s="282" t="str">
        <f t="shared" si="45"/>
        <v>Laredo, TX</v>
      </c>
      <c r="I809" s="284">
        <v>1</v>
      </c>
      <c r="J809" s="43" t="s">
        <v>73</v>
      </c>
      <c r="K809" s="43" t="s">
        <v>74</v>
      </c>
      <c r="L809" s="43" t="s">
        <v>73</v>
      </c>
      <c r="M809" s="43" t="s">
        <v>74</v>
      </c>
      <c r="N809" s="29"/>
      <c r="O809" s="133" t="s">
        <v>74</v>
      </c>
      <c r="P809" s="43" t="s">
        <v>74</v>
      </c>
      <c r="Q809" s="134"/>
      <c r="R809" s="132"/>
      <c r="S809" s="133" t="s">
        <v>76</v>
      </c>
      <c r="T809" s="132"/>
      <c r="U809" s="132"/>
      <c r="V809" s="30" t="s">
        <v>944</v>
      </c>
      <c r="W809" s="133" t="s">
        <v>77</v>
      </c>
      <c r="X809" s="353" t="s">
        <v>951</v>
      </c>
      <c r="Y809" s="29"/>
      <c r="Z809" s="176"/>
    </row>
    <row r="810" spans="1:26" s="133" customFormat="1" ht="16" x14ac:dyDescent="0.2">
      <c r="A810" s="141">
        <f t="shared" si="46"/>
        <v>809</v>
      </c>
      <c r="B810" s="132">
        <v>43950</v>
      </c>
      <c r="C810" s="133" t="s">
        <v>141</v>
      </c>
      <c r="D810" s="43" t="s">
        <v>17</v>
      </c>
      <c r="E810" s="133" t="s">
        <v>838</v>
      </c>
      <c r="G810" s="44" t="s">
        <v>72</v>
      </c>
      <c r="H810" s="282" t="str">
        <f t="shared" ref="H810:H873" si="48">INDEX(STATIONLOCATION,MATCH(E810, STATIONCODES, 0))</f>
        <v>Laredo, TX</v>
      </c>
      <c r="I810" s="284">
        <v>1</v>
      </c>
      <c r="J810" s="43" t="s">
        <v>73</v>
      </c>
      <c r="K810" s="43" t="s">
        <v>74</v>
      </c>
      <c r="L810" s="43" t="s">
        <v>73</v>
      </c>
      <c r="M810" s="43" t="s">
        <v>74</v>
      </c>
      <c r="N810" s="29"/>
      <c r="O810" s="133" t="s">
        <v>74</v>
      </c>
      <c r="P810" s="43" t="s">
        <v>74</v>
      </c>
      <c r="Q810" s="134"/>
      <c r="R810" s="132"/>
      <c r="S810" s="133" t="s">
        <v>76</v>
      </c>
      <c r="T810" s="132"/>
      <c r="U810" s="132"/>
      <c r="V810" s="30" t="s">
        <v>944</v>
      </c>
      <c r="W810" s="133" t="s">
        <v>77</v>
      </c>
      <c r="X810" s="353" t="s">
        <v>951</v>
      </c>
      <c r="Y810" s="29"/>
      <c r="Z810" s="176"/>
    </row>
    <row r="811" spans="1:26" s="133" customFormat="1" ht="16" x14ac:dyDescent="0.2">
      <c r="A811" s="141">
        <f t="shared" si="46"/>
        <v>810</v>
      </c>
      <c r="B811" s="132">
        <v>43950</v>
      </c>
      <c r="C811" s="133" t="s">
        <v>141</v>
      </c>
      <c r="D811" s="43" t="s">
        <v>17</v>
      </c>
      <c r="E811" s="133" t="s">
        <v>838</v>
      </c>
      <c r="G811" s="44" t="s">
        <v>72</v>
      </c>
      <c r="H811" s="282" t="str">
        <f t="shared" si="48"/>
        <v>Laredo, TX</v>
      </c>
      <c r="I811" s="284">
        <v>1</v>
      </c>
      <c r="J811" s="43" t="s">
        <v>73</v>
      </c>
      <c r="K811" s="43" t="s">
        <v>74</v>
      </c>
      <c r="L811" s="43" t="s">
        <v>73</v>
      </c>
      <c r="M811" s="43" t="s">
        <v>74</v>
      </c>
      <c r="N811" s="29"/>
      <c r="O811" s="133" t="s">
        <v>74</v>
      </c>
      <c r="P811" s="43" t="s">
        <v>74</v>
      </c>
      <c r="Q811" s="134"/>
      <c r="R811" s="132"/>
      <c r="S811" s="133" t="s">
        <v>76</v>
      </c>
      <c r="T811" s="132"/>
      <c r="U811" s="132"/>
      <c r="V811" s="30" t="s">
        <v>944</v>
      </c>
      <c r="W811" s="133" t="s">
        <v>77</v>
      </c>
      <c r="X811" s="353" t="s">
        <v>951</v>
      </c>
      <c r="Y811" s="29"/>
      <c r="Z811" s="176"/>
    </row>
    <row r="812" spans="1:26" s="133" customFormat="1" ht="16" x14ac:dyDescent="0.2">
      <c r="A812" s="141">
        <f t="shared" si="46"/>
        <v>811</v>
      </c>
      <c r="B812" s="132">
        <v>43950</v>
      </c>
      <c r="C812" s="133" t="s">
        <v>141</v>
      </c>
      <c r="D812" s="43" t="s">
        <v>17</v>
      </c>
      <c r="E812" s="133" t="s">
        <v>838</v>
      </c>
      <c r="G812" s="44" t="s">
        <v>72</v>
      </c>
      <c r="H812" s="282" t="str">
        <f t="shared" si="48"/>
        <v>Laredo, TX</v>
      </c>
      <c r="I812" s="284">
        <v>1</v>
      </c>
      <c r="J812" s="43" t="s">
        <v>73</v>
      </c>
      <c r="K812" s="43" t="s">
        <v>74</v>
      </c>
      <c r="L812" s="43" t="s">
        <v>73</v>
      </c>
      <c r="M812" s="43" t="s">
        <v>74</v>
      </c>
      <c r="N812" s="29"/>
      <c r="O812" s="133" t="s">
        <v>74</v>
      </c>
      <c r="P812" s="43" t="s">
        <v>74</v>
      </c>
      <c r="Q812" s="134"/>
      <c r="R812" s="132"/>
      <c r="S812" s="133" t="s">
        <v>76</v>
      </c>
      <c r="T812" s="132"/>
      <c r="U812" s="132"/>
      <c r="V812" s="30" t="s">
        <v>944</v>
      </c>
      <c r="W812" s="133" t="s">
        <v>77</v>
      </c>
      <c r="X812" s="353" t="s">
        <v>951</v>
      </c>
      <c r="Y812" s="29"/>
      <c r="Z812" s="176"/>
    </row>
    <row r="813" spans="1:26" s="133" customFormat="1" ht="16" x14ac:dyDescent="0.2">
      <c r="A813" s="141">
        <f t="shared" si="46"/>
        <v>812</v>
      </c>
      <c r="B813" s="132">
        <v>43951</v>
      </c>
      <c r="C813" s="133" t="s">
        <v>141</v>
      </c>
      <c r="D813" s="43" t="s">
        <v>17</v>
      </c>
      <c r="E813" s="133" t="s">
        <v>895</v>
      </c>
      <c r="G813" s="44" t="s">
        <v>72</v>
      </c>
      <c r="H813" s="282" t="str">
        <f t="shared" si="48"/>
        <v>Freer, TX</v>
      </c>
      <c r="I813" s="284">
        <v>1</v>
      </c>
      <c r="J813" s="43" t="s">
        <v>73</v>
      </c>
      <c r="K813" s="43" t="s">
        <v>74</v>
      </c>
      <c r="L813" s="43" t="s">
        <v>73</v>
      </c>
      <c r="M813" s="43" t="s">
        <v>74</v>
      </c>
      <c r="N813" s="29"/>
      <c r="O813" s="133" t="s">
        <v>74</v>
      </c>
      <c r="P813" s="44" t="s">
        <v>74</v>
      </c>
      <c r="Q813" s="134"/>
      <c r="R813" s="132"/>
      <c r="S813" s="43" t="s">
        <v>76</v>
      </c>
      <c r="T813" s="132"/>
      <c r="U813" s="132"/>
      <c r="V813" s="30" t="s">
        <v>944</v>
      </c>
      <c r="W813" s="133" t="s">
        <v>77</v>
      </c>
      <c r="X813" s="353" t="s">
        <v>949</v>
      </c>
      <c r="Y813" s="29"/>
      <c r="Z813" s="176"/>
    </row>
    <row r="814" spans="1:26" s="133" customFormat="1" ht="16" x14ac:dyDescent="0.2">
      <c r="A814" s="141">
        <f t="shared" si="46"/>
        <v>813</v>
      </c>
      <c r="B814" s="132">
        <v>43951</v>
      </c>
      <c r="C814" s="133" t="s">
        <v>141</v>
      </c>
      <c r="D814" s="43" t="s">
        <v>17</v>
      </c>
      <c r="E814" s="133" t="s">
        <v>895</v>
      </c>
      <c r="G814" s="44" t="s">
        <v>72</v>
      </c>
      <c r="H814" s="282" t="str">
        <f t="shared" si="48"/>
        <v>Freer, TX</v>
      </c>
      <c r="I814" s="284">
        <v>1</v>
      </c>
      <c r="J814" s="43" t="s">
        <v>73</v>
      </c>
      <c r="K814" s="43" t="s">
        <v>74</v>
      </c>
      <c r="L814" s="43" t="s">
        <v>73</v>
      </c>
      <c r="M814" s="43" t="s">
        <v>74</v>
      </c>
      <c r="N814" s="29"/>
      <c r="O814" s="133" t="s">
        <v>74</v>
      </c>
      <c r="P814" s="44" t="s">
        <v>74</v>
      </c>
      <c r="Q814" s="134"/>
      <c r="R814" s="132"/>
      <c r="S814" s="43" t="s">
        <v>76</v>
      </c>
      <c r="T814" s="132"/>
      <c r="U814" s="132"/>
      <c r="V814" s="30" t="s">
        <v>944</v>
      </c>
      <c r="W814" s="133" t="s">
        <v>77</v>
      </c>
      <c r="X814" s="353" t="s">
        <v>949</v>
      </c>
      <c r="Y814" s="29"/>
      <c r="Z814" s="176"/>
    </row>
    <row r="815" spans="1:26" s="133" customFormat="1" ht="16" x14ac:dyDescent="0.2">
      <c r="A815" s="141">
        <f t="shared" si="46"/>
        <v>814</v>
      </c>
      <c r="B815" s="132">
        <v>43951</v>
      </c>
      <c r="C815" s="133" t="s">
        <v>141</v>
      </c>
      <c r="D815" s="43" t="s">
        <v>17</v>
      </c>
      <c r="E815" s="133" t="s">
        <v>895</v>
      </c>
      <c r="G815" s="44" t="s">
        <v>72</v>
      </c>
      <c r="H815" s="282" t="str">
        <f t="shared" si="48"/>
        <v>Freer, TX</v>
      </c>
      <c r="I815" s="284">
        <v>1</v>
      </c>
      <c r="J815" s="43" t="s">
        <v>73</v>
      </c>
      <c r="K815" s="43" t="s">
        <v>74</v>
      </c>
      <c r="L815" s="43" t="s">
        <v>73</v>
      </c>
      <c r="M815" s="43" t="s">
        <v>74</v>
      </c>
      <c r="N815" s="29"/>
      <c r="O815" s="133" t="s">
        <v>74</v>
      </c>
      <c r="P815" s="44" t="s">
        <v>74</v>
      </c>
      <c r="Q815" s="134"/>
      <c r="R815" s="132"/>
      <c r="S815" s="43" t="s">
        <v>76</v>
      </c>
      <c r="T815" s="132"/>
      <c r="U815" s="132"/>
      <c r="V815" s="30" t="s">
        <v>944</v>
      </c>
      <c r="W815" s="133" t="s">
        <v>77</v>
      </c>
      <c r="X815" s="353" t="s">
        <v>949</v>
      </c>
      <c r="Y815" s="29"/>
      <c r="Z815" s="176"/>
    </row>
    <row r="816" spans="1:26" s="133" customFormat="1" ht="32" x14ac:dyDescent="0.2">
      <c r="A816" s="141">
        <f t="shared" si="46"/>
        <v>815</v>
      </c>
      <c r="B816" s="132">
        <v>43952</v>
      </c>
      <c r="C816" s="133" t="s">
        <v>141</v>
      </c>
      <c r="D816" s="43" t="s">
        <v>17</v>
      </c>
      <c r="E816" s="133" t="s">
        <v>123</v>
      </c>
      <c r="G816" s="44" t="s">
        <v>72</v>
      </c>
      <c r="H816" s="282" t="str">
        <f t="shared" si="48"/>
        <v>Laredo, TX</v>
      </c>
      <c r="I816" s="284">
        <v>1</v>
      </c>
      <c r="J816" s="43" t="s">
        <v>73</v>
      </c>
      <c r="K816" s="43" t="s">
        <v>74</v>
      </c>
      <c r="L816" s="43" t="s">
        <v>73</v>
      </c>
      <c r="M816" s="43" t="s">
        <v>74</v>
      </c>
      <c r="N816" s="29"/>
      <c r="O816" s="133" t="s">
        <v>74</v>
      </c>
      <c r="P816" s="44" t="s">
        <v>74</v>
      </c>
      <c r="Q816" s="134"/>
      <c r="R816" s="132"/>
      <c r="S816" s="43" t="s">
        <v>76</v>
      </c>
      <c r="T816" s="132"/>
      <c r="U816" s="132"/>
      <c r="V816" s="30" t="s">
        <v>944</v>
      </c>
      <c r="W816" s="133" t="s">
        <v>77</v>
      </c>
      <c r="X816" s="353" t="s">
        <v>952</v>
      </c>
      <c r="Y816" s="29"/>
      <c r="Z816" s="176"/>
    </row>
    <row r="817" spans="1:26" s="133" customFormat="1" ht="32" x14ac:dyDescent="0.2">
      <c r="A817" s="141">
        <f t="shared" si="46"/>
        <v>816</v>
      </c>
      <c r="B817" s="132">
        <v>43952</v>
      </c>
      <c r="C817" s="133" t="s">
        <v>141</v>
      </c>
      <c r="D817" s="43" t="s">
        <v>17</v>
      </c>
      <c r="E817" s="133" t="s">
        <v>123</v>
      </c>
      <c r="G817" s="44" t="s">
        <v>72</v>
      </c>
      <c r="H817" s="282" t="str">
        <f t="shared" si="48"/>
        <v>Laredo, TX</v>
      </c>
      <c r="I817" s="284">
        <v>1</v>
      </c>
      <c r="J817" s="43" t="s">
        <v>73</v>
      </c>
      <c r="K817" s="43" t="s">
        <v>74</v>
      </c>
      <c r="L817" s="43" t="s">
        <v>73</v>
      </c>
      <c r="M817" s="43" t="s">
        <v>74</v>
      </c>
      <c r="N817" s="29"/>
      <c r="O817" s="133" t="s">
        <v>74</v>
      </c>
      <c r="P817" s="44" t="s">
        <v>74</v>
      </c>
      <c r="Q817" s="134"/>
      <c r="R817" s="132"/>
      <c r="S817" s="43" t="s">
        <v>76</v>
      </c>
      <c r="T817" s="132"/>
      <c r="U817" s="132"/>
      <c r="V817" s="30" t="s">
        <v>944</v>
      </c>
      <c r="W817" s="133" t="s">
        <v>77</v>
      </c>
      <c r="X817" s="353" t="s">
        <v>953</v>
      </c>
      <c r="Y817" s="29"/>
      <c r="Z817" s="176"/>
    </row>
    <row r="818" spans="1:26" s="133" customFormat="1" ht="32" x14ac:dyDescent="0.2">
      <c r="A818" s="141">
        <f t="shared" si="46"/>
        <v>817</v>
      </c>
      <c r="B818" s="132">
        <v>43952</v>
      </c>
      <c r="C818" s="133" t="s">
        <v>141</v>
      </c>
      <c r="D818" s="43" t="s">
        <v>17</v>
      </c>
      <c r="E818" s="133" t="s">
        <v>123</v>
      </c>
      <c r="G818" s="44" t="s">
        <v>72</v>
      </c>
      <c r="H818" s="282" t="str">
        <f t="shared" si="48"/>
        <v>Laredo, TX</v>
      </c>
      <c r="I818" s="284">
        <v>1</v>
      </c>
      <c r="J818" s="43" t="s">
        <v>73</v>
      </c>
      <c r="K818" s="43" t="s">
        <v>74</v>
      </c>
      <c r="L818" s="43" t="s">
        <v>73</v>
      </c>
      <c r="M818" s="43" t="s">
        <v>74</v>
      </c>
      <c r="N818" s="29"/>
      <c r="O818" s="133" t="s">
        <v>74</v>
      </c>
      <c r="P818" s="44" t="s">
        <v>74</v>
      </c>
      <c r="Q818" s="134"/>
      <c r="R818" s="132"/>
      <c r="S818" s="43" t="s">
        <v>76</v>
      </c>
      <c r="T818" s="132"/>
      <c r="U818" s="132"/>
      <c r="V818" s="30" t="s">
        <v>944</v>
      </c>
      <c r="W818" s="133" t="s">
        <v>77</v>
      </c>
      <c r="X818" s="353" t="s">
        <v>953</v>
      </c>
      <c r="Y818" s="29"/>
      <c r="Z818" s="176"/>
    </row>
    <row r="819" spans="1:26" s="133" customFormat="1" ht="32" x14ac:dyDescent="0.2">
      <c r="A819" s="141">
        <f t="shared" si="46"/>
        <v>818</v>
      </c>
      <c r="B819" s="132">
        <v>43952</v>
      </c>
      <c r="C819" s="133" t="s">
        <v>141</v>
      </c>
      <c r="D819" s="43" t="s">
        <v>17</v>
      </c>
      <c r="E819" s="133" t="s">
        <v>123</v>
      </c>
      <c r="G819" s="44" t="s">
        <v>72</v>
      </c>
      <c r="H819" s="282" t="str">
        <f t="shared" si="48"/>
        <v>Laredo, TX</v>
      </c>
      <c r="I819" s="284">
        <v>1</v>
      </c>
      <c r="J819" s="43" t="s">
        <v>73</v>
      </c>
      <c r="K819" s="43" t="s">
        <v>74</v>
      </c>
      <c r="L819" s="43" t="s">
        <v>73</v>
      </c>
      <c r="M819" s="43" t="s">
        <v>74</v>
      </c>
      <c r="N819" s="29"/>
      <c r="O819" s="133" t="s">
        <v>74</v>
      </c>
      <c r="P819" s="44" t="s">
        <v>74</v>
      </c>
      <c r="Q819" s="134"/>
      <c r="R819" s="132"/>
      <c r="S819" s="43" t="s">
        <v>76</v>
      </c>
      <c r="T819" s="132"/>
      <c r="U819" s="132"/>
      <c r="V819" s="30" t="s">
        <v>944</v>
      </c>
      <c r="W819" s="133" t="s">
        <v>77</v>
      </c>
      <c r="X819" s="353" t="s">
        <v>953</v>
      </c>
      <c r="Y819" s="29"/>
      <c r="Z819" s="176"/>
    </row>
    <row r="820" spans="1:26" s="133" customFormat="1" ht="32" x14ac:dyDescent="0.2">
      <c r="A820" s="141">
        <f t="shared" si="46"/>
        <v>819</v>
      </c>
      <c r="B820" s="132">
        <v>43952</v>
      </c>
      <c r="C820" s="133" t="s">
        <v>141</v>
      </c>
      <c r="D820" s="43" t="s">
        <v>17</v>
      </c>
      <c r="E820" s="133" t="s">
        <v>123</v>
      </c>
      <c r="G820" s="44" t="s">
        <v>72</v>
      </c>
      <c r="H820" s="282" t="str">
        <f t="shared" si="48"/>
        <v>Laredo, TX</v>
      </c>
      <c r="I820" s="284">
        <v>1</v>
      </c>
      <c r="J820" s="43" t="s">
        <v>73</v>
      </c>
      <c r="K820" s="43" t="s">
        <v>74</v>
      </c>
      <c r="L820" s="43" t="s">
        <v>73</v>
      </c>
      <c r="M820" s="43" t="s">
        <v>74</v>
      </c>
      <c r="N820" s="29"/>
      <c r="O820" s="133" t="s">
        <v>74</v>
      </c>
      <c r="P820" s="44" t="s">
        <v>74</v>
      </c>
      <c r="Q820" s="134"/>
      <c r="R820" s="132"/>
      <c r="S820" s="43" t="s">
        <v>76</v>
      </c>
      <c r="T820" s="132"/>
      <c r="U820" s="132"/>
      <c r="V820" s="30" t="s">
        <v>944</v>
      </c>
      <c r="W820" s="133" t="s">
        <v>77</v>
      </c>
      <c r="X820" s="353" t="s">
        <v>953</v>
      </c>
      <c r="Y820" s="29"/>
      <c r="Z820" s="176"/>
    </row>
    <row r="821" spans="1:26" s="133" customFormat="1" ht="32" x14ac:dyDescent="0.2">
      <c r="A821" s="141">
        <f t="shared" si="46"/>
        <v>820</v>
      </c>
      <c r="B821" s="132">
        <v>43952</v>
      </c>
      <c r="C821" s="133" t="s">
        <v>141</v>
      </c>
      <c r="D821" s="43" t="s">
        <v>17</v>
      </c>
      <c r="E821" s="133" t="s">
        <v>123</v>
      </c>
      <c r="G821" s="44" t="s">
        <v>72</v>
      </c>
      <c r="H821" s="282" t="str">
        <f t="shared" si="48"/>
        <v>Laredo, TX</v>
      </c>
      <c r="I821" s="284">
        <v>1</v>
      </c>
      <c r="J821" s="43" t="s">
        <v>73</v>
      </c>
      <c r="K821" s="43" t="s">
        <v>74</v>
      </c>
      <c r="L821" s="43" t="s">
        <v>73</v>
      </c>
      <c r="M821" s="43" t="s">
        <v>74</v>
      </c>
      <c r="N821" s="29"/>
      <c r="O821" s="133" t="s">
        <v>74</v>
      </c>
      <c r="P821" s="44" t="s">
        <v>74</v>
      </c>
      <c r="Q821" s="134"/>
      <c r="R821" s="132"/>
      <c r="S821" s="43" t="s">
        <v>76</v>
      </c>
      <c r="T821" s="132"/>
      <c r="U821" s="132"/>
      <c r="V821" s="30" t="s">
        <v>944</v>
      </c>
      <c r="W821" s="133" t="s">
        <v>77</v>
      </c>
      <c r="X821" s="353" t="s">
        <v>953</v>
      </c>
      <c r="Y821" s="29"/>
      <c r="Z821" s="176"/>
    </row>
    <row r="822" spans="1:26" s="133" customFormat="1" ht="16" x14ac:dyDescent="0.2">
      <c r="A822" s="141">
        <f t="shared" si="46"/>
        <v>821</v>
      </c>
      <c r="B822" s="132">
        <v>43952</v>
      </c>
      <c r="C822" s="133" t="s">
        <v>141</v>
      </c>
      <c r="D822" s="43" t="s">
        <v>17</v>
      </c>
      <c r="E822" s="133" t="s">
        <v>123</v>
      </c>
      <c r="G822" s="44" t="s">
        <v>72</v>
      </c>
      <c r="H822" s="282" t="str">
        <f t="shared" si="48"/>
        <v>Laredo, TX</v>
      </c>
      <c r="I822" s="284">
        <v>1</v>
      </c>
      <c r="J822" s="43" t="s">
        <v>73</v>
      </c>
      <c r="K822" s="43" t="s">
        <v>74</v>
      </c>
      <c r="L822" s="43" t="s">
        <v>73</v>
      </c>
      <c r="M822" s="43" t="s">
        <v>74</v>
      </c>
      <c r="N822" s="29"/>
      <c r="O822" s="133" t="s">
        <v>74</v>
      </c>
      <c r="P822" s="44" t="s">
        <v>74</v>
      </c>
      <c r="Q822" s="134"/>
      <c r="R822" s="132"/>
      <c r="S822" s="133" t="s">
        <v>76</v>
      </c>
      <c r="T822" s="132"/>
      <c r="U822" s="132"/>
      <c r="V822" s="30" t="s">
        <v>944</v>
      </c>
      <c r="W822" s="133" t="s">
        <v>77</v>
      </c>
      <c r="X822" s="353" t="s">
        <v>954</v>
      </c>
      <c r="Y822" s="29"/>
      <c r="Z822" s="176"/>
    </row>
    <row r="823" spans="1:26" s="133" customFormat="1" ht="16" x14ac:dyDescent="0.2">
      <c r="A823" s="141">
        <f t="shared" si="46"/>
        <v>822</v>
      </c>
      <c r="B823" s="132">
        <v>43952</v>
      </c>
      <c r="C823" s="133" t="s">
        <v>141</v>
      </c>
      <c r="D823" s="43" t="s">
        <v>17</v>
      </c>
      <c r="E823" s="133" t="s">
        <v>123</v>
      </c>
      <c r="G823" s="44" t="s">
        <v>72</v>
      </c>
      <c r="H823" s="282" t="str">
        <f t="shared" si="48"/>
        <v>Laredo, TX</v>
      </c>
      <c r="I823" s="284">
        <v>1</v>
      </c>
      <c r="J823" s="43" t="s">
        <v>73</v>
      </c>
      <c r="K823" s="43" t="s">
        <v>74</v>
      </c>
      <c r="L823" s="43" t="s">
        <v>73</v>
      </c>
      <c r="M823" s="43" t="s">
        <v>74</v>
      </c>
      <c r="N823" s="29"/>
      <c r="O823" s="133" t="s">
        <v>74</v>
      </c>
      <c r="P823" s="44" t="s">
        <v>74</v>
      </c>
      <c r="Q823" s="134"/>
      <c r="R823" s="132"/>
      <c r="S823" s="133" t="s">
        <v>76</v>
      </c>
      <c r="T823" s="132"/>
      <c r="U823" s="132"/>
      <c r="V823" s="30" t="s">
        <v>944</v>
      </c>
      <c r="W823" s="133" t="s">
        <v>77</v>
      </c>
      <c r="X823" s="353" t="s">
        <v>954</v>
      </c>
      <c r="Y823" s="29"/>
      <c r="Z823" s="176"/>
    </row>
    <row r="824" spans="1:26" s="133" customFormat="1" ht="32" x14ac:dyDescent="0.2">
      <c r="A824" s="141">
        <f t="shared" si="46"/>
        <v>823</v>
      </c>
      <c r="B824" s="132">
        <v>43952</v>
      </c>
      <c r="C824" s="133" t="s">
        <v>141</v>
      </c>
      <c r="D824" s="43" t="s">
        <v>17</v>
      </c>
      <c r="E824" s="133" t="s">
        <v>621</v>
      </c>
      <c r="F824" s="133" t="s">
        <v>955</v>
      </c>
      <c r="G824" s="44" t="s">
        <v>72</v>
      </c>
      <c r="H824" s="282" t="str">
        <f t="shared" si="48"/>
        <v>Zapata, TX</v>
      </c>
      <c r="I824" s="284">
        <v>1</v>
      </c>
      <c r="J824" s="43" t="s">
        <v>73</v>
      </c>
      <c r="K824" s="43" t="s">
        <v>74</v>
      </c>
      <c r="L824" s="43" t="s">
        <v>73</v>
      </c>
      <c r="M824" s="43" t="s">
        <v>74</v>
      </c>
      <c r="N824" s="29"/>
      <c r="O824" s="133" t="s">
        <v>73</v>
      </c>
      <c r="P824" s="43" t="s">
        <v>73</v>
      </c>
      <c r="Q824" s="134" t="s">
        <v>75</v>
      </c>
      <c r="R824" s="132"/>
      <c r="S824" s="133" t="s">
        <v>76</v>
      </c>
      <c r="T824" s="132">
        <v>43959</v>
      </c>
      <c r="U824" s="132"/>
      <c r="V824" s="30" t="s">
        <v>944</v>
      </c>
      <c r="W824" s="133" t="s">
        <v>77</v>
      </c>
      <c r="X824" s="353" t="s">
        <v>956</v>
      </c>
      <c r="Y824" s="29"/>
      <c r="Z824" s="176"/>
    </row>
    <row r="825" spans="1:26" s="133" customFormat="1" ht="32" x14ac:dyDescent="0.2">
      <c r="A825" s="141">
        <f t="shared" si="46"/>
        <v>824</v>
      </c>
      <c r="B825" s="132">
        <v>43952</v>
      </c>
      <c r="C825" s="133" t="s">
        <v>141</v>
      </c>
      <c r="D825" s="43" t="s">
        <v>17</v>
      </c>
      <c r="E825" s="133" t="s">
        <v>621</v>
      </c>
      <c r="F825" s="133" t="s">
        <v>955</v>
      </c>
      <c r="G825" s="44" t="s">
        <v>72</v>
      </c>
      <c r="H825" s="282" t="str">
        <f t="shared" si="48"/>
        <v>Zapata, TX</v>
      </c>
      <c r="I825" s="284">
        <v>1</v>
      </c>
      <c r="J825" s="43" t="s">
        <v>73</v>
      </c>
      <c r="K825" s="43" t="s">
        <v>74</v>
      </c>
      <c r="L825" s="43" t="s">
        <v>73</v>
      </c>
      <c r="M825" s="43" t="s">
        <v>74</v>
      </c>
      <c r="N825" s="29"/>
      <c r="O825" s="133" t="s">
        <v>73</v>
      </c>
      <c r="P825" s="44" t="s">
        <v>74</v>
      </c>
      <c r="Q825" s="134"/>
      <c r="R825" s="132"/>
      <c r="S825" s="133" t="s">
        <v>76</v>
      </c>
      <c r="T825" s="132"/>
      <c r="U825" s="132"/>
      <c r="V825" s="30" t="s">
        <v>944</v>
      </c>
      <c r="W825" s="133" t="s">
        <v>77</v>
      </c>
      <c r="X825" s="353" t="s">
        <v>957</v>
      </c>
      <c r="Y825" s="29"/>
      <c r="Z825" s="176"/>
    </row>
    <row r="826" spans="1:26" ht="32" x14ac:dyDescent="0.2">
      <c r="A826" s="141">
        <f t="shared" si="46"/>
        <v>825</v>
      </c>
      <c r="B826" s="30">
        <v>43953</v>
      </c>
      <c r="C826" s="29" t="s">
        <v>141</v>
      </c>
      <c r="D826" s="10" t="s">
        <v>20</v>
      </c>
      <c r="E826" s="29" t="s">
        <v>134</v>
      </c>
      <c r="F826" s="29" t="s">
        <v>85</v>
      </c>
      <c r="G826" s="2" t="s">
        <v>72</v>
      </c>
      <c r="H826" s="163" t="str">
        <f t="shared" si="48"/>
        <v>Rio Grand City, TX</v>
      </c>
      <c r="I826" s="250">
        <v>1</v>
      </c>
      <c r="J826" s="11" t="s">
        <v>73</v>
      </c>
      <c r="K826" s="11" t="s">
        <v>74</v>
      </c>
      <c r="L826" s="11" t="s">
        <v>73</v>
      </c>
      <c r="M826" s="11" t="s">
        <v>74</v>
      </c>
      <c r="O826" s="29" t="s">
        <v>73</v>
      </c>
      <c r="P826" s="11" t="s">
        <v>73</v>
      </c>
      <c r="Q826" s="231" t="s">
        <v>75</v>
      </c>
      <c r="S826" s="29" t="s">
        <v>76</v>
      </c>
      <c r="T826" s="30">
        <v>43956</v>
      </c>
      <c r="V826" s="30" t="s">
        <v>944</v>
      </c>
      <c r="W826" s="29" t="s">
        <v>80</v>
      </c>
      <c r="X826" s="354" t="s">
        <v>958</v>
      </c>
    </row>
    <row r="827" spans="1:26" ht="64" x14ac:dyDescent="0.2">
      <c r="A827" s="141">
        <f t="shared" si="46"/>
        <v>826</v>
      </c>
      <c r="B827" s="30">
        <v>43954</v>
      </c>
      <c r="C827" s="29" t="s">
        <v>141</v>
      </c>
      <c r="D827" s="10" t="s">
        <v>20</v>
      </c>
      <c r="E827" s="29" t="s">
        <v>466</v>
      </c>
      <c r="G827" s="2" t="s">
        <v>72</v>
      </c>
      <c r="H827" s="163" t="str">
        <f t="shared" ref="H827:H866" si="49">INDEX(STATIONLOCATION,MATCH(E827, STATIONCODES, 0))</f>
        <v>Brownsville, TX</v>
      </c>
      <c r="I827" s="250">
        <v>1</v>
      </c>
      <c r="J827" s="11" t="s">
        <v>73</v>
      </c>
      <c r="K827" s="11" t="s">
        <v>74</v>
      </c>
      <c r="L827" s="11" t="s">
        <v>73</v>
      </c>
      <c r="M827" s="11" t="s">
        <v>74</v>
      </c>
      <c r="O827" s="29" t="s">
        <v>74</v>
      </c>
      <c r="P827" s="11" t="s">
        <v>73</v>
      </c>
      <c r="Q827" s="231" t="s">
        <v>75</v>
      </c>
      <c r="S827" s="29" t="s">
        <v>76</v>
      </c>
      <c r="T827" s="30">
        <v>43967</v>
      </c>
      <c r="V827" s="30" t="s">
        <v>944</v>
      </c>
      <c r="W827" s="29" t="s">
        <v>77</v>
      </c>
      <c r="X827" s="354" t="s">
        <v>959</v>
      </c>
    </row>
    <row r="828" spans="1:26" ht="32" x14ac:dyDescent="0.2">
      <c r="A828" s="141">
        <f t="shared" si="46"/>
        <v>827</v>
      </c>
      <c r="B828" s="30">
        <v>43954</v>
      </c>
      <c r="C828" s="29" t="s">
        <v>141</v>
      </c>
      <c r="D828" s="10" t="s">
        <v>20</v>
      </c>
      <c r="E828" s="29" t="s">
        <v>466</v>
      </c>
      <c r="G828" s="2" t="s">
        <v>72</v>
      </c>
      <c r="H828" s="163" t="str">
        <f t="shared" si="49"/>
        <v>Brownsville, TX</v>
      </c>
      <c r="I828" s="250">
        <v>1</v>
      </c>
      <c r="J828" s="11" t="s">
        <v>73</v>
      </c>
      <c r="K828" s="11" t="s">
        <v>74</v>
      </c>
      <c r="L828" s="11" t="s">
        <v>73</v>
      </c>
      <c r="M828" s="11" t="s">
        <v>74</v>
      </c>
      <c r="O828" s="29" t="s">
        <v>74</v>
      </c>
      <c r="P828" s="11" t="s">
        <v>73</v>
      </c>
      <c r="Q828" s="231" t="s">
        <v>75</v>
      </c>
      <c r="S828" s="29" t="s">
        <v>76</v>
      </c>
      <c r="T828" s="30">
        <v>43956</v>
      </c>
      <c r="V828" s="30" t="s">
        <v>944</v>
      </c>
      <c r="W828" s="29" t="s">
        <v>77</v>
      </c>
      <c r="X828" s="354" t="s">
        <v>960</v>
      </c>
    </row>
    <row r="829" spans="1:26" ht="32" x14ac:dyDescent="0.2">
      <c r="A829" s="141">
        <f t="shared" si="46"/>
        <v>828</v>
      </c>
      <c r="B829" s="30">
        <v>43949</v>
      </c>
      <c r="C829" s="29" t="s">
        <v>141</v>
      </c>
      <c r="D829" s="10" t="s">
        <v>28</v>
      </c>
      <c r="E829" s="29" t="s">
        <v>111</v>
      </c>
      <c r="G829" s="2" t="s">
        <v>86</v>
      </c>
      <c r="H829" s="163" t="str">
        <f t="shared" si="49"/>
        <v>Alamogordo, NM</v>
      </c>
      <c r="I829" s="250">
        <v>1</v>
      </c>
      <c r="J829" s="11" t="s">
        <v>73</v>
      </c>
      <c r="K829" s="11" t="s">
        <v>74</v>
      </c>
      <c r="L829" s="11" t="s">
        <v>73</v>
      </c>
      <c r="M829" s="11" t="s">
        <v>74</v>
      </c>
      <c r="O829" s="29" t="s">
        <v>73</v>
      </c>
      <c r="P829" s="11" t="s">
        <v>73</v>
      </c>
      <c r="Q829" s="231" t="s">
        <v>75</v>
      </c>
      <c r="S829" s="29" t="s">
        <v>76</v>
      </c>
      <c r="T829" s="30">
        <v>43955</v>
      </c>
      <c r="V829" s="30" t="s">
        <v>944</v>
      </c>
      <c r="W829" s="29" t="s">
        <v>77</v>
      </c>
      <c r="X829" s="354" t="s">
        <v>961</v>
      </c>
    </row>
    <row r="830" spans="1:26" ht="16" x14ac:dyDescent="0.2">
      <c r="A830" s="141">
        <f t="shared" si="46"/>
        <v>829</v>
      </c>
      <c r="B830" s="30">
        <v>43943</v>
      </c>
      <c r="C830" s="29" t="s">
        <v>141</v>
      </c>
      <c r="D830" s="10" t="s">
        <v>28</v>
      </c>
      <c r="E830" s="29" t="s">
        <v>113</v>
      </c>
      <c r="G830" s="2" t="s">
        <v>86</v>
      </c>
      <c r="H830" s="163" t="str">
        <f t="shared" si="49"/>
        <v>Lordsburg, NM</v>
      </c>
      <c r="I830" s="250">
        <v>1</v>
      </c>
      <c r="J830" s="11" t="s">
        <v>73</v>
      </c>
      <c r="K830" s="11" t="s">
        <v>74</v>
      </c>
      <c r="L830" s="11" t="s">
        <v>73</v>
      </c>
      <c r="M830" s="11" t="s">
        <v>74</v>
      </c>
      <c r="O830" s="29" t="s">
        <v>74</v>
      </c>
      <c r="P830" s="11" t="s">
        <v>73</v>
      </c>
      <c r="Q830" s="231" t="s">
        <v>75</v>
      </c>
      <c r="S830" s="29" t="s">
        <v>76</v>
      </c>
      <c r="T830" s="30">
        <v>43947</v>
      </c>
      <c r="V830" s="30" t="s">
        <v>944</v>
      </c>
      <c r="W830" s="29" t="s">
        <v>77</v>
      </c>
      <c r="X830" s="354" t="s">
        <v>962</v>
      </c>
    </row>
    <row r="831" spans="1:26" ht="48" x14ac:dyDescent="0.2">
      <c r="A831" s="141">
        <f t="shared" si="46"/>
        <v>830</v>
      </c>
      <c r="B831" s="30">
        <v>43910</v>
      </c>
      <c r="C831" s="29" t="s">
        <v>141</v>
      </c>
      <c r="D831" s="10" t="s">
        <v>15</v>
      </c>
      <c r="E831" s="29" t="s">
        <v>963</v>
      </c>
      <c r="G831" s="2" t="s">
        <v>72</v>
      </c>
      <c r="H831" s="163" t="str">
        <f t="shared" si="49"/>
        <v>Brackettville, TX</v>
      </c>
      <c r="I831" s="250">
        <v>1</v>
      </c>
      <c r="J831" s="11" t="s">
        <v>73</v>
      </c>
      <c r="K831" s="11" t="s">
        <v>74</v>
      </c>
      <c r="L831" s="11" t="s">
        <v>73</v>
      </c>
      <c r="M831" s="11" t="s">
        <v>74</v>
      </c>
      <c r="O831" s="29" t="s">
        <v>74</v>
      </c>
      <c r="P831" s="11" t="s">
        <v>74</v>
      </c>
      <c r="Q831" s="231"/>
      <c r="S831" s="29" t="s">
        <v>76</v>
      </c>
      <c r="T831" s="30">
        <v>43910</v>
      </c>
      <c r="V831" s="30" t="s">
        <v>944</v>
      </c>
      <c r="W831" s="29" t="s">
        <v>77</v>
      </c>
      <c r="X831" s="354" t="s">
        <v>964</v>
      </c>
    </row>
    <row r="832" spans="1:26" ht="80" x14ac:dyDescent="0.2">
      <c r="A832" s="141">
        <f t="shared" si="46"/>
        <v>831</v>
      </c>
      <c r="B832" s="30">
        <v>43952</v>
      </c>
      <c r="C832" s="29" t="s">
        <v>141</v>
      </c>
      <c r="D832" s="10" t="s">
        <v>15</v>
      </c>
      <c r="E832" s="29" t="s">
        <v>769</v>
      </c>
      <c r="G832" s="2" t="s">
        <v>72</v>
      </c>
      <c r="H832" s="163" t="str">
        <f t="shared" si="49"/>
        <v>Uvalde, TX</v>
      </c>
      <c r="I832" s="250">
        <v>1</v>
      </c>
      <c r="J832" s="11" t="s">
        <v>73</v>
      </c>
      <c r="K832" s="11" t="s">
        <v>74</v>
      </c>
      <c r="L832" s="11" t="s">
        <v>73</v>
      </c>
      <c r="M832" s="11" t="s">
        <v>74</v>
      </c>
      <c r="O832" s="29" t="s">
        <v>73</v>
      </c>
      <c r="P832" s="11" t="s">
        <v>73</v>
      </c>
      <c r="Q832" s="231" t="s">
        <v>75</v>
      </c>
      <c r="S832" s="29" t="s">
        <v>76</v>
      </c>
      <c r="T832" s="30">
        <v>43958</v>
      </c>
      <c r="V832" s="30" t="s">
        <v>944</v>
      </c>
      <c r="W832" s="29" t="s">
        <v>77</v>
      </c>
      <c r="X832" s="354" t="s">
        <v>965</v>
      </c>
    </row>
    <row r="833" spans="1:26" ht="80" x14ac:dyDescent="0.2">
      <c r="A833" s="141">
        <f t="shared" si="46"/>
        <v>832</v>
      </c>
      <c r="B833" s="30">
        <v>43952</v>
      </c>
      <c r="C833" s="29" t="s">
        <v>141</v>
      </c>
      <c r="D833" s="10" t="s">
        <v>15</v>
      </c>
      <c r="E833" s="29" t="s">
        <v>769</v>
      </c>
      <c r="G833" s="2" t="s">
        <v>72</v>
      </c>
      <c r="H833" s="163" t="str">
        <f t="shared" si="49"/>
        <v>Uvalde, TX</v>
      </c>
      <c r="I833" s="250">
        <v>1</v>
      </c>
      <c r="J833" s="11" t="s">
        <v>73</v>
      </c>
      <c r="K833" s="11" t="s">
        <v>74</v>
      </c>
      <c r="L833" s="11" t="s">
        <v>73</v>
      </c>
      <c r="M833" s="11" t="s">
        <v>74</v>
      </c>
      <c r="O833" s="29" t="s">
        <v>73</v>
      </c>
      <c r="P833" s="11" t="s">
        <v>73</v>
      </c>
      <c r="Q833" s="231" t="s">
        <v>75</v>
      </c>
      <c r="S833" s="29" t="s">
        <v>76</v>
      </c>
      <c r="T833" s="30">
        <v>43960</v>
      </c>
      <c r="V833" s="30" t="s">
        <v>944</v>
      </c>
      <c r="W833" s="29" t="s">
        <v>77</v>
      </c>
      <c r="X833" s="354" t="s">
        <v>965</v>
      </c>
    </row>
    <row r="834" spans="1:26" ht="80" x14ac:dyDescent="0.2">
      <c r="A834" s="141">
        <f t="shared" si="46"/>
        <v>833</v>
      </c>
      <c r="B834" s="30">
        <v>43952</v>
      </c>
      <c r="C834" s="29" t="s">
        <v>141</v>
      </c>
      <c r="D834" s="10" t="s">
        <v>15</v>
      </c>
      <c r="E834" s="29" t="s">
        <v>769</v>
      </c>
      <c r="G834" s="2" t="s">
        <v>72</v>
      </c>
      <c r="H834" s="163" t="str">
        <f t="shared" si="49"/>
        <v>Uvalde, TX</v>
      </c>
      <c r="I834" s="250">
        <v>1</v>
      </c>
      <c r="J834" s="11" t="s">
        <v>73</v>
      </c>
      <c r="K834" s="11" t="s">
        <v>74</v>
      </c>
      <c r="L834" s="11" t="s">
        <v>73</v>
      </c>
      <c r="M834" s="11" t="s">
        <v>74</v>
      </c>
      <c r="O834" s="29" t="s">
        <v>73</v>
      </c>
      <c r="P834" s="11" t="s">
        <v>73</v>
      </c>
      <c r="Q834" s="231" t="s">
        <v>75</v>
      </c>
      <c r="S834" s="29" t="s">
        <v>76</v>
      </c>
      <c r="T834" s="30">
        <v>43960</v>
      </c>
      <c r="V834" s="30" t="s">
        <v>944</v>
      </c>
      <c r="W834" s="29" t="s">
        <v>77</v>
      </c>
      <c r="X834" s="354" t="s">
        <v>965</v>
      </c>
    </row>
    <row r="835" spans="1:26" ht="128" x14ac:dyDescent="0.2">
      <c r="A835" s="141">
        <f t="shared" ref="A835:A898" si="50">A834+1</f>
        <v>834</v>
      </c>
      <c r="B835" s="30">
        <v>43954</v>
      </c>
      <c r="C835" s="29" t="s">
        <v>141</v>
      </c>
      <c r="D835" s="10" t="s">
        <v>33</v>
      </c>
      <c r="E835" s="29" t="s">
        <v>797</v>
      </c>
      <c r="G835" s="2" t="s">
        <v>89</v>
      </c>
      <c r="H835" s="163" t="str">
        <f t="shared" si="49"/>
        <v>San Clemente, CA</v>
      </c>
      <c r="I835" s="250">
        <v>1</v>
      </c>
      <c r="J835" s="11" t="s">
        <v>73</v>
      </c>
      <c r="K835" s="11" t="s">
        <v>74</v>
      </c>
      <c r="L835" s="11" t="s">
        <v>73</v>
      </c>
      <c r="M835" s="11" t="s">
        <v>74</v>
      </c>
      <c r="O835" s="29" t="s">
        <v>73</v>
      </c>
      <c r="P835" s="11" t="s">
        <v>73</v>
      </c>
      <c r="Q835" s="231" t="s">
        <v>75</v>
      </c>
      <c r="S835" s="29" t="s">
        <v>76</v>
      </c>
      <c r="T835" s="30">
        <v>43954</v>
      </c>
      <c r="V835" s="30" t="s">
        <v>944</v>
      </c>
      <c r="W835" s="29" t="s">
        <v>77</v>
      </c>
      <c r="X835" s="354" t="s">
        <v>966</v>
      </c>
    </row>
    <row r="836" spans="1:26" ht="16" x14ac:dyDescent="0.2">
      <c r="A836" s="141">
        <f t="shared" si="50"/>
        <v>835</v>
      </c>
      <c r="B836" s="30">
        <v>43955</v>
      </c>
      <c r="C836" s="29" t="s">
        <v>141</v>
      </c>
      <c r="D836" s="10" t="s">
        <v>27</v>
      </c>
      <c r="E836" s="29" t="s">
        <v>333</v>
      </c>
      <c r="G836" s="2" t="s">
        <v>86</v>
      </c>
      <c r="H836" s="163" t="str">
        <f t="shared" si="49"/>
        <v>Marysville, MI</v>
      </c>
      <c r="I836" s="250">
        <v>1</v>
      </c>
      <c r="J836" s="11" t="s">
        <v>73</v>
      </c>
      <c r="K836" s="11" t="s">
        <v>74</v>
      </c>
      <c r="L836" s="11" t="s">
        <v>73</v>
      </c>
      <c r="M836" s="11" t="s">
        <v>74</v>
      </c>
      <c r="O836" s="29" t="s">
        <v>73</v>
      </c>
      <c r="P836" s="11" t="s">
        <v>74</v>
      </c>
      <c r="Q836" s="231"/>
      <c r="S836" s="29" t="s">
        <v>76</v>
      </c>
      <c r="T836" s="30">
        <v>43958</v>
      </c>
      <c r="V836" s="30" t="s">
        <v>944</v>
      </c>
      <c r="W836" s="29" t="s">
        <v>77</v>
      </c>
      <c r="X836" s="334" t="s">
        <v>967</v>
      </c>
    </row>
    <row r="837" spans="1:26" ht="16" x14ac:dyDescent="0.2">
      <c r="A837" s="141">
        <f t="shared" si="50"/>
        <v>836</v>
      </c>
      <c r="B837" s="30">
        <v>43955</v>
      </c>
      <c r="C837" s="29" t="s">
        <v>141</v>
      </c>
      <c r="D837" s="10" t="s">
        <v>20</v>
      </c>
      <c r="E837" s="29" t="s">
        <v>466</v>
      </c>
      <c r="G837" s="2" t="s">
        <v>72</v>
      </c>
      <c r="H837" s="163" t="str">
        <f t="shared" si="49"/>
        <v>Brownsville, TX</v>
      </c>
      <c r="I837" s="250">
        <v>1</v>
      </c>
      <c r="J837" s="11" t="s">
        <v>73</v>
      </c>
      <c r="K837" s="11" t="s">
        <v>74</v>
      </c>
      <c r="L837" s="11" t="s">
        <v>73</v>
      </c>
      <c r="M837" s="11" t="s">
        <v>74</v>
      </c>
      <c r="O837" s="29" t="s">
        <v>74</v>
      </c>
      <c r="P837" s="11" t="s">
        <v>73</v>
      </c>
      <c r="Q837" s="231" t="s">
        <v>75</v>
      </c>
      <c r="S837" s="29" t="s">
        <v>76</v>
      </c>
      <c r="T837" s="30">
        <v>43956</v>
      </c>
      <c r="V837" s="30" t="s">
        <v>944</v>
      </c>
      <c r="W837" s="29" t="s">
        <v>77</v>
      </c>
      <c r="X837" s="325" t="s">
        <v>968</v>
      </c>
    </row>
    <row r="838" spans="1:26" ht="16" x14ac:dyDescent="0.2">
      <c r="A838" s="141">
        <f t="shared" si="50"/>
        <v>837</v>
      </c>
      <c r="B838" s="30">
        <v>43955</v>
      </c>
      <c r="C838" s="29" t="s">
        <v>141</v>
      </c>
      <c r="D838" s="10" t="s">
        <v>20</v>
      </c>
      <c r="E838" s="29" t="s">
        <v>466</v>
      </c>
      <c r="G838" s="2" t="s">
        <v>72</v>
      </c>
      <c r="H838" s="163" t="str">
        <f t="shared" si="49"/>
        <v>Brownsville, TX</v>
      </c>
      <c r="I838" s="250">
        <v>1</v>
      </c>
      <c r="J838" s="11" t="s">
        <v>73</v>
      </c>
      <c r="K838" s="11" t="s">
        <v>74</v>
      </c>
      <c r="L838" s="11" t="s">
        <v>73</v>
      </c>
      <c r="M838" s="11" t="s">
        <v>74</v>
      </c>
      <c r="O838" s="29" t="s">
        <v>74</v>
      </c>
      <c r="P838" s="11" t="s">
        <v>73</v>
      </c>
      <c r="Q838" s="231" t="s">
        <v>75</v>
      </c>
      <c r="S838" s="29" t="s">
        <v>76</v>
      </c>
      <c r="T838" s="30">
        <v>43956</v>
      </c>
      <c r="V838" s="30" t="s">
        <v>944</v>
      </c>
      <c r="W838" s="29" t="s">
        <v>77</v>
      </c>
      <c r="X838" s="325" t="s">
        <v>969</v>
      </c>
    </row>
    <row r="839" spans="1:26" ht="64" x14ac:dyDescent="0.2">
      <c r="A839" s="141">
        <f t="shared" si="50"/>
        <v>838</v>
      </c>
      <c r="B839" s="30">
        <v>43955</v>
      </c>
      <c r="C839" s="29" t="s">
        <v>141</v>
      </c>
      <c r="D839" s="10" t="s">
        <v>20</v>
      </c>
      <c r="E839" s="29" t="s">
        <v>139</v>
      </c>
      <c r="G839" s="2" t="s">
        <v>72</v>
      </c>
      <c r="H839" s="163" t="str">
        <f t="shared" si="49"/>
        <v>Falfurrias, TX</v>
      </c>
      <c r="I839" s="250">
        <v>1</v>
      </c>
      <c r="J839" s="11" t="s">
        <v>73</v>
      </c>
      <c r="K839" s="11" t="s">
        <v>74</v>
      </c>
      <c r="L839" s="11" t="s">
        <v>73</v>
      </c>
      <c r="M839" s="11" t="s">
        <v>74</v>
      </c>
      <c r="O839" s="29" t="s">
        <v>74</v>
      </c>
      <c r="P839" s="11" t="s">
        <v>73</v>
      </c>
      <c r="Q839" s="231" t="s">
        <v>75</v>
      </c>
      <c r="S839" s="29" t="s">
        <v>76</v>
      </c>
      <c r="T839" s="30">
        <v>43962</v>
      </c>
      <c r="V839" s="30" t="s">
        <v>944</v>
      </c>
      <c r="W839" s="29" t="s">
        <v>77</v>
      </c>
      <c r="X839" s="355" t="s">
        <v>970</v>
      </c>
    </row>
    <row r="840" spans="1:26" ht="32" x14ac:dyDescent="0.2">
      <c r="A840" s="141">
        <f t="shared" si="50"/>
        <v>839</v>
      </c>
      <c r="B840" s="30">
        <v>43956</v>
      </c>
      <c r="C840" s="29" t="s">
        <v>141</v>
      </c>
      <c r="D840" s="10" t="s">
        <v>28</v>
      </c>
      <c r="E840" s="29" t="s">
        <v>28</v>
      </c>
      <c r="F840" s="29" t="s">
        <v>85</v>
      </c>
      <c r="G840" s="2" t="s">
        <v>86</v>
      </c>
      <c r="H840" s="163" t="str">
        <f t="shared" si="49"/>
        <v>El Paso, TX</v>
      </c>
      <c r="I840" s="250">
        <v>1</v>
      </c>
      <c r="J840" s="11" t="s">
        <v>73</v>
      </c>
      <c r="K840" s="11" t="s">
        <v>74</v>
      </c>
      <c r="L840" s="11" t="s">
        <v>73</v>
      </c>
      <c r="M840" s="11" t="s">
        <v>74</v>
      </c>
      <c r="O840" s="29" t="s">
        <v>74</v>
      </c>
      <c r="P840" s="11" t="s">
        <v>73</v>
      </c>
      <c r="Q840" s="231" t="s">
        <v>75</v>
      </c>
      <c r="S840" s="29" t="s">
        <v>76</v>
      </c>
      <c r="T840" s="30">
        <v>43962</v>
      </c>
      <c r="V840" s="30" t="s">
        <v>944</v>
      </c>
      <c r="W840" s="29" t="s">
        <v>80</v>
      </c>
      <c r="X840" s="300" t="s">
        <v>971</v>
      </c>
    </row>
    <row r="841" spans="1:26" s="205" customFormat="1" ht="48" x14ac:dyDescent="0.2">
      <c r="A841" s="313">
        <f t="shared" si="50"/>
        <v>840</v>
      </c>
      <c r="B841" s="326">
        <v>43955</v>
      </c>
      <c r="C841" s="205" t="s">
        <v>141</v>
      </c>
      <c r="D841" s="64" t="s">
        <v>34</v>
      </c>
      <c r="E841" s="205" t="s">
        <v>34</v>
      </c>
      <c r="F841" s="205" t="s">
        <v>85</v>
      </c>
      <c r="G841" s="62" t="s">
        <v>89</v>
      </c>
      <c r="H841" s="188" t="str">
        <f t="shared" si="49"/>
        <v>El Centro, CA</v>
      </c>
      <c r="I841" s="289">
        <v>1</v>
      </c>
      <c r="J841" s="64" t="s">
        <v>73</v>
      </c>
      <c r="K841" s="64" t="s">
        <v>74</v>
      </c>
      <c r="L841" s="64" t="s">
        <v>73</v>
      </c>
      <c r="M841" s="64" t="s">
        <v>74</v>
      </c>
      <c r="N841" s="29"/>
      <c r="O841" s="205" t="s">
        <v>74</v>
      </c>
      <c r="P841" s="64" t="s">
        <v>73</v>
      </c>
      <c r="Q841" s="197" t="s">
        <v>90</v>
      </c>
      <c r="R841" s="326">
        <v>43956</v>
      </c>
      <c r="S841" s="205" t="s">
        <v>76</v>
      </c>
      <c r="T841" s="326">
        <v>43972</v>
      </c>
      <c r="U841" s="326"/>
      <c r="V841" s="326" t="s">
        <v>944</v>
      </c>
      <c r="W841" s="205" t="s">
        <v>160</v>
      </c>
      <c r="X841" s="356" t="s">
        <v>972</v>
      </c>
      <c r="Y841" s="29"/>
      <c r="Z841" s="176"/>
    </row>
    <row r="842" spans="1:26" ht="16" x14ac:dyDescent="0.2">
      <c r="A842" s="141">
        <f t="shared" si="50"/>
        <v>841</v>
      </c>
      <c r="B842" s="30">
        <v>43955</v>
      </c>
      <c r="C842" s="29" t="s">
        <v>141</v>
      </c>
      <c r="D842" s="10" t="s">
        <v>34</v>
      </c>
      <c r="E842" s="29" t="s">
        <v>34</v>
      </c>
      <c r="F842" s="29" t="s">
        <v>88</v>
      </c>
      <c r="G842" s="2" t="s">
        <v>89</v>
      </c>
      <c r="H842" s="163" t="str">
        <f t="shared" si="49"/>
        <v>El Centro, CA</v>
      </c>
      <c r="I842" s="250">
        <v>1</v>
      </c>
      <c r="J842" s="11" t="s">
        <v>73</v>
      </c>
      <c r="K842" s="11" t="s">
        <v>74</v>
      </c>
      <c r="L842" s="11" t="s">
        <v>73</v>
      </c>
      <c r="M842" s="11" t="s">
        <v>74</v>
      </c>
      <c r="O842" s="29" t="s">
        <v>74</v>
      </c>
      <c r="P842" s="11" t="s">
        <v>73</v>
      </c>
      <c r="Q842" s="231" t="s">
        <v>75</v>
      </c>
      <c r="S842" s="29" t="s">
        <v>76</v>
      </c>
      <c r="T842" s="30">
        <v>43959</v>
      </c>
      <c r="V842" s="30" t="s">
        <v>944</v>
      </c>
      <c r="W842" s="29" t="s">
        <v>77</v>
      </c>
      <c r="X842" s="336" t="s">
        <v>973</v>
      </c>
    </row>
    <row r="843" spans="1:26" ht="17" x14ac:dyDescent="0.2">
      <c r="A843" s="141">
        <f t="shared" si="50"/>
        <v>842</v>
      </c>
      <c r="B843" s="30">
        <v>43955</v>
      </c>
      <c r="C843" s="29" t="s">
        <v>141</v>
      </c>
      <c r="D843" s="10" t="s">
        <v>35</v>
      </c>
      <c r="E843" s="29" t="s">
        <v>501</v>
      </c>
      <c r="G843" s="2" t="s">
        <v>89</v>
      </c>
      <c r="H843" s="163" t="str">
        <f t="shared" si="49"/>
        <v>Nogales, AZ</v>
      </c>
      <c r="I843" s="250">
        <v>1</v>
      </c>
      <c r="J843" s="11" t="s">
        <v>73</v>
      </c>
      <c r="K843" s="11" t="s">
        <v>74</v>
      </c>
      <c r="L843" s="11" t="s">
        <v>73</v>
      </c>
      <c r="M843" s="11" t="s">
        <v>74</v>
      </c>
      <c r="O843" s="29" t="s">
        <v>73</v>
      </c>
      <c r="P843" s="11" t="s">
        <v>73</v>
      </c>
      <c r="Q843" s="231" t="s">
        <v>75</v>
      </c>
      <c r="S843" s="29" t="s">
        <v>76</v>
      </c>
      <c r="T843" s="30">
        <v>43957</v>
      </c>
      <c r="V843" s="30" t="s">
        <v>944</v>
      </c>
      <c r="W843" s="29" t="s">
        <v>77</v>
      </c>
      <c r="X843" s="339" t="s">
        <v>974</v>
      </c>
    </row>
    <row r="844" spans="1:26" ht="34" x14ac:dyDescent="0.2">
      <c r="A844" s="141">
        <f t="shared" si="50"/>
        <v>843</v>
      </c>
      <c r="B844" s="30">
        <v>43955</v>
      </c>
      <c r="C844" s="29" t="s">
        <v>141</v>
      </c>
      <c r="D844" s="10" t="s">
        <v>35</v>
      </c>
      <c r="E844" s="29" t="s">
        <v>175</v>
      </c>
      <c r="F844" s="29" t="s">
        <v>71</v>
      </c>
      <c r="G844" s="2" t="s">
        <v>89</v>
      </c>
      <c r="H844" s="163" t="str">
        <f t="shared" si="49"/>
        <v>Naco, AZ</v>
      </c>
      <c r="I844" s="250">
        <v>1</v>
      </c>
      <c r="J844" s="11" t="s">
        <v>73</v>
      </c>
      <c r="K844" s="11" t="s">
        <v>74</v>
      </c>
      <c r="L844" s="11" t="s">
        <v>73</v>
      </c>
      <c r="M844" s="11" t="s">
        <v>74</v>
      </c>
      <c r="O844" s="29" t="s">
        <v>74</v>
      </c>
      <c r="P844" s="11" t="s">
        <v>74</v>
      </c>
      <c r="Q844" s="231"/>
      <c r="S844" s="29" t="s">
        <v>76</v>
      </c>
      <c r="T844" s="30">
        <v>43972</v>
      </c>
      <c r="V844" s="30" t="s">
        <v>944</v>
      </c>
      <c r="W844" s="29" t="s">
        <v>77</v>
      </c>
      <c r="X844" s="357" t="s">
        <v>1610</v>
      </c>
    </row>
    <row r="845" spans="1:26" ht="17" x14ac:dyDescent="0.2">
      <c r="A845" s="141">
        <f t="shared" si="50"/>
        <v>844</v>
      </c>
      <c r="B845" s="30">
        <v>43954</v>
      </c>
      <c r="C845" s="29" t="s">
        <v>141</v>
      </c>
      <c r="D845" s="10" t="s">
        <v>17</v>
      </c>
      <c r="E845" s="29" t="s">
        <v>621</v>
      </c>
      <c r="G845" s="2" t="s">
        <v>72</v>
      </c>
      <c r="H845" s="163" t="str">
        <f t="shared" si="49"/>
        <v>Zapata, TX</v>
      </c>
      <c r="I845" s="250">
        <v>1</v>
      </c>
      <c r="J845" s="11" t="s">
        <v>73</v>
      </c>
      <c r="K845" s="11" t="s">
        <v>74</v>
      </c>
      <c r="L845" s="11" t="s">
        <v>73</v>
      </c>
      <c r="M845" s="11" t="s">
        <v>74</v>
      </c>
      <c r="O845" s="29" t="s">
        <v>73</v>
      </c>
      <c r="P845" s="11" t="s">
        <v>73</v>
      </c>
      <c r="Q845" s="231" t="s">
        <v>75</v>
      </c>
      <c r="S845" s="29" t="s">
        <v>76</v>
      </c>
      <c r="T845" s="30">
        <v>43956</v>
      </c>
      <c r="V845" s="30" t="s">
        <v>944</v>
      </c>
      <c r="W845" s="29" t="s">
        <v>77</v>
      </c>
      <c r="X845" s="339" t="s">
        <v>976</v>
      </c>
    </row>
    <row r="846" spans="1:26" ht="17" x14ac:dyDescent="0.2">
      <c r="A846" s="141">
        <f t="shared" si="50"/>
        <v>845</v>
      </c>
      <c r="B846" s="30">
        <v>43954</v>
      </c>
      <c r="C846" s="29" t="s">
        <v>141</v>
      </c>
      <c r="D846" s="10" t="s">
        <v>17</v>
      </c>
      <c r="E846" s="29" t="s">
        <v>621</v>
      </c>
      <c r="G846" s="2" t="s">
        <v>72</v>
      </c>
      <c r="H846" s="163" t="str">
        <f t="shared" si="49"/>
        <v>Zapata, TX</v>
      </c>
      <c r="I846" s="250">
        <v>1</v>
      </c>
      <c r="J846" s="11" t="s">
        <v>73</v>
      </c>
      <c r="K846" s="11" t="s">
        <v>74</v>
      </c>
      <c r="L846" s="11" t="s">
        <v>73</v>
      </c>
      <c r="M846" s="11" t="s">
        <v>74</v>
      </c>
      <c r="O846" s="29" t="s">
        <v>74</v>
      </c>
      <c r="P846" s="11" t="s">
        <v>74</v>
      </c>
      <c r="Q846" s="231"/>
      <c r="S846" s="29" t="s">
        <v>76</v>
      </c>
      <c r="T846" s="30">
        <v>43956</v>
      </c>
      <c r="V846" s="30" t="s">
        <v>944</v>
      </c>
      <c r="W846" s="29" t="s">
        <v>77</v>
      </c>
      <c r="X846" s="339" t="s">
        <v>977</v>
      </c>
    </row>
    <row r="847" spans="1:26" ht="17" x14ac:dyDescent="0.2">
      <c r="A847" s="141">
        <f t="shared" si="50"/>
        <v>846</v>
      </c>
      <c r="B847" s="30">
        <v>43954</v>
      </c>
      <c r="C847" s="29" t="s">
        <v>141</v>
      </c>
      <c r="D847" s="10" t="s">
        <v>17</v>
      </c>
      <c r="E847" s="29" t="s">
        <v>621</v>
      </c>
      <c r="G847" s="2" t="s">
        <v>72</v>
      </c>
      <c r="H847" s="163" t="str">
        <f t="shared" si="49"/>
        <v>Zapata, TX</v>
      </c>
      <c r="I847" s="250">
        <v>1</v>
      </c>
      <c r="J847" s="11" t="s">
        <v>73</v>
      </c>
      <c r="K847" s="11" t="s">
        <v>74</v>
      </c>
      <c r="L847" s="11" t="s">
        <v>73</v>
      </c>
      <c r="M847" s="11" t="s">
        <v>74</v>
      </c>
      <c r="O847" s="29" t="s">
        <v>74</v>
      </c>
      <c r="P847" s="11" t="s">
        <v>74</v>
      </c>
      <c r="Q847" s="231"/>
      <c r="S847" s="29" t="s">
        <v>76</v>
      </c>
      <c r="T847" s="30">
        <v>43956</v>
      </c>
      <c r="V847" s="30" t="s">
        <v>944</v>
      </c>
      <c r="W847" s="29" t="s">
        <v>77</v>
      </c>
      <c r="X847" s="339" t="s">
        <v>977</v>
      </c>
    </row>
    <row r="848" spans="1:26" ht="17" x14ac:dyDescent="0.2">
      <c r="A848" s="141">
        <f t="shared" si="50"/>
        <v>847</v>
      </c>
      <c r="B848" s="30">
        <v>43955</v>
      </c>
      <c r="C848" s="29" t="s">
        <v>141</v>
      </c>
      <c r="D848" s="10" t="s">
        <v>17</v>
      </c>
      <c r="E848" s="29" t="s">
        <v>895</v>
      </c>
      <c r="G848" s="2" t="s">
        <v>72</v>
      </c>
      <c r="H848" s="163" t="str">
        <f t="shared" si="49"/>
        <v>Freer, TX</v>
      </c>
      <c r="I848" s="250">
        <v>1</v>
      </c>
      <c r="J848" s="11" t="s">
        <v>73</v>
      </c>
      <c r="K848" s="11" t="s">
        <v>74</v>
      </c>
      <c r="L848" s="11" t="s">
        <v>73</v>
      </c>
      <c r="M848" s="11" t="s">
        <v>74</v>
      </c>
      <c r="O848" s="29" t="s">
        <v>74</v>
      </c>
      <c r="P848" s="11" t="s">
        <v>73</v>
      </c>
      <c r="Q848" s="231" t="s">
        <v>978</v>
      </c>
      <c r="S848" s="29" t="s">
        <v>76</v>
      </c>
      <c r="V848" s="30" t="s">
        <v>944</v>
      </c>
      <c r="W848" s="29" t="s">
        <v>77</v>
      </c>
      <c r="X848" s="339" t="s">
        <v>979</v>
      </c>
    </row>
    <row r="849" spans="1:26" ht="17" x14ac:dyDescent="0.2">
      <c r="A849" s="141">
        <f t="shared" si="50"/>
        <v>848</v>
      </c>
      <c r="B849" s="30">
        <v>43955</v>
      </c>
      <c r="C849" s="29" t="s">
        <v>141</v>
      </c>
      <c r="D849" s="10" t="s">
        <v>17</v>
      </c>
      <c r="E849" s="29" t="s">
        <v>895</v>
      </c>
      <c r="G849" s="2" t="s">
        <v>72</v>
      </c>
      <c r="H849" s="163" t="str">
        <f t="shared" si="49"/>
        <v>Freer, TX</v>
      </c>
      <c r="I849" s="250">
        <v>1</v>
      </c>
      <c r="J849" s="11" t="s">
        <v>73</v>
      </c>
      <c r="K849" s="11" t="s">
        <v>74</v>
      </c>
      <c r="L849" s="11" t="s">
        <v>73</v>
      </c>
      <c r="M849" s="11" t="s">
        <v>74</v>
      </c>
      <c r="O849" s="29" t="s">
        <v>74</v>
      </c>
      <c r="P849" s="11" t="s">
        <v>73</v>
      </c>
      <c r="Q849" s="231" t="s">
        <v>978</v>
      </c>
      <c r="S849" s="29" t="s">
        <v>76</v>
      </c>
      <c r="V849" s="30" t="s">
        <v>944</v>
      </c>
      <c r="W849" s="29" t="s">
        <v>77</v>
      </c>
      <c r="X849" s="357" t="s">
        <v>979</v>
      </c>
    </row>
    <row r="850" spans="1:26" ht="17" x14ac:dyDescent="0.2">
      <c r="A850" s="141">
        <f t="shared" si="50"/>
        <v>849</v>
      </c>
      <c r="B850" s="30">
        <v>43955</v>
      </c>
      <c r="C850" s="29" t="s">
        <v>141</v>
      </c>
      <c r="D850" s="10" t="s">
        <v>17</v>
      </c>
      <c r="E850" s="29" t="s">
        <v>895</v>
      </c>
      <c r="G850" s="2" t="s">
        <v>72</v>
      </c>
      <c r="H850" s="163" t="str">
        <f t="shared" si="49"/>
        <v>Freer, TX</v>
      </c>
      <c r="I850" s="250">
        <v>1</v>
      </c>
      <c r="J850" s="11" t="s">
        <v>73</v>
      </c>
      <c r="K850" s="11" t="s">
        <v>74</v>
      </c>
      <c r="L850" s="11" t="s">
        <v>73</v>
      </c>
      <c r="M850" s="11" t="s">
        <v>74</v>
      </c>
      <c r="O850" s="29" t="s">
        <v>74</v>
      </c>
      <c r="P850" s="11" t="s">
        <v>73</v>
      </c>
      <c r="Q850" s="231" t="s">
        <v>978</v>
      </c>
      <c r="S850" s="29" t="s">
        <v>76</v>
      </c>
      <c r="V850" s="30" t="s">
        <v>944</v>
      </c>
      <c r="W850" s="29" t="s">
        <v>77</v>
      </c>
      <c r="X850" s="357" t="s">
        <v>979</v>
      </c>
    </row>
    <row r="851" spans="1:26" ht="17" x14ac:dyDescent="0.2">
      <c r="A851" s="141">
        <f t="shared" si="50"/>
        <v>850</v>
      </c>
      <c r="B851" s="30">
        <v>43955</v>
      </c>
      <c r="C851" s="29" t="s">
        <v>141</v>
      </c>
      <c r="D851" s="10" t="s">
        <v>17</v>
      </c>
      <c r="E851" s="29" t="s">
        <v>895</v>
      </c>
      <c r="G851" s="2" t="s">
        <v>72</v>
      </c>
      <c r="H851" s="163" t="str">
        <f t="shared" si="49"/>
        <v>Freer, TX</v>
      </c>
      <c r="I851" s="250">
        <v>1</v>
      </c>
      <c r="J851" s="11" t="s">
        <v>73</v>
      </c>
      <c r="K851" s="11" t="s">
        <v>74</v>
      </c>
      <c r="L851" s="11" t="s">
        <v>73</v>
      </c>
      <c r="M851" s="11" t="s">
        <v>74</v>
      </c>
      <c r="O851" s="29" t="s">
        <v>74</v>
      </c>
      <c r="P851" s="11" t="s">
        <v>73</v>
      </c>
      <c r="Q851" s="231" t="s">
        <v>978</v>
      </c>
      <c r="S851" s="29" t="s">
        <v>76</v>
      </c>
      <c r="V851" s="30" t="s">
        <v>944</v>
      </c>
      <c r="W851" s="29" t="s">
        <v>77</v>
      </c>
      <c r="X851" s="357" t="s">
        <v>979</v>
      </c>
    </row>
    <row r="852" spans="1:26" ht="48" x14ac:dyDescent="0.2">
      <c r="A852" s="141">
        <f t="shared" si="50"/>
        <v>851</v>
      </c>
      <c r="B852" s="30">
        <v>43956</v>
      </c>
      <c r="C852" s="29" t="s">
        <v>141</v>
      </c>
      <c r="D852" s="10" t="s">
        <v>20</v>
      </c>
      <c r="E852" s="29" t="s">
        <v>229</v>
      </c>
      <c r="G852" s="2" t="s">
        <v>72</v>
      </c>
      <c r="H852" s="163" t="str">
        <f t="shared" si="49"/>
        <v>Kingsville, TX</v>
      </c>
      <c r="I852" s="250">
        <v>1</v>
      </c>
      <c r="J852" s="11" t="s">
        <v>73</v>
      </c>
      <c r="K852" s="11" t="s">
        <v>74</v>
      </c>
      <c r="L852" s="11" t="s">
        <v>73</v>
      </c>
      <c r="M852" s="11" t="s">
        <v>74</v>
      </c>
      <c r="O852" s="29" t="s">
        <v>73</v>
      </c>
      <c r="P852" s="11" t="s">
        <v>73</v>
      </c>
      <c r="Q852" s="231" t="s">
        <v>75</v>
      </c>
      <c r="S852" s="29" t="s">
        <v>76</v>
      </c>
      <c r="T852" s="30">
        <v>43960</v>
      </c>
      <c r="V852" s="30" t="s">
        <v>944</v>
      </c>
      <c r="W852" s="29" t="s">
        <v>77</v>
      </c>
      <c r="X852" s="336" t="s">
        <v>980</v>
      </c>
    </row>
    <row r="853" spans="1:26" ht="32" x14ac:dyDescent="0.2">
      <c r="A853" s="141">
        <f t="shared" si="50"/>
        <v>852</v>
      </c>
      <c r="B853" s="30">
        <v>43954</v>
      </c>
      <c r="C853" s="29" t="s">
        <v>141</v>
      </c>
      <c r="D853" s="10" t="s">
        <v>28</v>
      </c>
      <c r="E853" s="29" t="s">
        <v>981</v>
      </c>
      <c r="G853" s="2" t="s">
        <v>86</v>
      </c>
      <c r="H853" s="163" t="str">
        <f t="shared" si="49"/>
        <v>Alamogordo, NM</v>
      </c>
      <c r="I853" s="250">
        <v>1</v>
      </c>
      <c r="J853" s="11" t="s">
        <v>73</v>
      </c>
      <c r="K853" s="11" t="s">
        <v>74</v>
      </c>
      <c r="L853" s="11" t="s">
        <v>73</v>
      </c>
      <c r="M853" s="11" t="s">
        <v>74</v>
      </c>
      <c r="O853" s="29" t="s">
        <v>74</v>
      </c>
      <c r="P853" s="11" t="s">
        <v>74</v>
      </c>
      <c r="Q853" s="231"/>
      <c r="S853" s="29" t="s">
        <v>76</v>
      </c>
      <c r="T853" s="30">
        <v>43970</v>
      </c>
      <c r="V853" s="30" t="s">
        <v>944</v>
      </c>
      <c r="W853" s="29" t="s">
        <v>77</v>
      </c>
      <c r="X853" s="300" t="s">
        <v>982</v>
      </c>
    </row>
    <row r="854" spans="1:26" s="205" customFormat="1" ht="64" x14ac:dyDescent="0.2">
      <c r="A854" s="313">
        <f t="shared" si="50"/>
        <v>853</v>
      </c>
      <c r="B854" s="326">
        <v>43956</v>
      </c>
      <c r="C854" s="205" t="s">
        <v>141</v>
      </c>
      <c r="D854" s="64" t="s">
        <v>34</v>
      </c>
      <c r="E854" s="205" t="s">
        <v>206</v>
      </c>
      <c r="G854" s="62" t="s">
        <v>89</v>
      </c>
      <c r="H854" s="188" t="str">
        <f t="shared" si="49"/>
        <v>El Centro, CA</v>
      </c>
      <c r="I854" s="289">
        <v>1</v>
      </c>
      <c r="J854" s="64" t="s">
        <v>73</v>
      </c>
      <c r="K854" s="64" t="s">
        <v>74</v>
      </c>
      <c r="L854" s="64" t="s">
        <v>73</v>
      </c>
      <c r="M854" s="64" t="s">
        <v>74</v>
      </c>
      <c r="N854" s="29"/>
      <c r="O854" s="205" t="s">
        <v>74</v>
      </c>
      <c r="P854" s="64" t="s">
        <v>73</v>
      </c>
      <c r="Q854" s="197" t="s">
        <v>90</v>
      </c>
      <c r="R854" s="326">
        <v>43957</v>
      </c>
      <c r="S854" s="205" t="s">
        <v>76</v>
      </c>
      <c r="T854" s="326">
        <v>43971</v>
      </c>
      <c r="U854" s="326"/>
      <c r="V854" s="326" t="s">
        <v>944</v>
      </c>
      <c r="W854" s="205" t="s">
        <v>91</v>
      </c>
      <c r="X854" s="335" t="s">
        <v>983</v>
      </c>
      <c r="Y854" s="29"/>
      <c r="Z854" s="176"/>
    </row>
    <row r="855" spans="1:26" ht="32" x14ac:dyDescent="0.2">
      <c r="A855" s="141">
        <f t="shared" si="50"/>
        <v>854</v>
      </c>
      <c r="B855" s="30">
        <v>43956</v>
      </c>
      <c r="C855" s="29" t="s">
        <v>141</v>
      </c>
      <c r="D855" s="10" t="s">
        <v>34</v>
      </c>
      <c r="E855" s="29" t="s">
        <v>34</v>
      </c>
      <c r="F855" s="29" t="s">
        <v>150</v>
      </c>
      <c r="G855" s="2" t="s">
        <v>89</v>
      </c>
      <c r="H855" s="163" t="str">
        <f t="shared" si="49"/>
        <v>El Centro, CA</v>
      </c>
      <c r="I855" s="250">
        <v>1</v>
      </c>
      <c r="J855" s="11" t="s">
        <v>73</v>
      </c>
      <c r="K855" s="11" t="s">
        <v>74</v>
      </c>
      <c r="L855" s="11" t="s">
        <v>73</v>
      </c>
      <c r="M855" s="11" t="s">
        <v>74</v>
      </c>
      <c r="O855" s="29" t="s">
        <v>74</v>
      </c>
      <c r="P855" s="11" t="s">
        <v>74</v>
      </c>
      <c r="Q855" s="231"/>
      <c r="S855" s="29" t="s">
        <v>76</v>
      </c>
      <c r="T855" s="30">
        <v>43966</v>
      </c>
      <c r="V855" s="30" t="s">
        <v>944</v>
      </c>
      <c r="W855" s="29" t="s">
        <v>96</v>
      </c>
      <c r="X855" s="358" t="s">
        <v>984</v>
      </c>
    </row>
    <row r="856" spans="1:26" ht="32" x14ac:dyDescent="0.2">
      <c r="A856" s="141">
        <f t="shared" si="50"/>
        <v>855</v>
      </c>
      <c r="B856" s="30">
        <v>43956</v>
      </c>
      <c r="C856" s="29" t="s">
        <v>141</v>
      </c>
      <c r="D856" s="10" t="s">
        <v>15</v>
      </c>
      <c r="E856" s="29" t="s">
        <v>82</v>
      </c>
      <c r="G856" s="2" t="s">
        <v>72</v>
      </c>
      <c r="H856" s="163" t="str">
        <f t="shared" si="49"/>
        <v>Eagle Pass, TX</v>
      </c>
      <c r="I856" s="250">
        <v>1</v>
      </c>
      <c r="J856" s="11" t="s">
        <v>73</v>
      </c>
      <c r="K856" s="11" t="s">
        <v>74</v>
      </c>
      <c r="L856" s="11" t="s">
        <v>73</v>
      </c>
      <c r="M856" s="11" t="s">
        <v>74</v>
      </c>
      <c r="O856" s="29" t="s">
        <v>73</v>
      </c>
      <c r="P856" s="11" t="s">
        <v>73</v>
      </c>
      <c r="Q856" s="231" t="s">
        <v>75</v>
      </c>
      <c r="S856" s="29" t="s">
        <v>76</v>
      </c>
      <c r="T856" s="30">
        <v>43962</v>
      </c>
      <c r="V856" s="30" t="s">
        <v>944</v>
      </c>
      <c r="W856" s="29" t="s">
        <v>534</v>
      </c>
      <c r="X856" s="354" t="s">
        <v>985</v>
      </c>
    </row>
    <row r="857" spans="1:26" ht="17" x14ac:dyDescent="0.2">
      <c r="A857" s="141">
        <f t="shared" si="50"/>
        <v>856</v>
      </c>
      <c r="B857" s="30">
        <v>43954</v>
      </c>
      <c r="C857" s="29" t="s">
        <v>141</v>
      </c>
      <c r="D857" s="10" t="s">
        <v>17</v>
      </c>
      <c r="E857" s="29" t="s">
        <v>621</v>
      </c>
      <c r="G857" s="2" t="s">
        <v>72</v>
      </c>
      <c r="H857" s="163" t="str">
        <f t="shared" si="49"/>
        <v>Zapata, TX</v>
      </c>
      <c r="I857" s="250">
        <v>1</v>
      </c>
      <c r="J857" s="11" t="s">
        <v>73</v>
      </c>
      <c r="K857" s="11" t="s">
        <v>74</v>
      </c>
      <c r="L857" s="11" t="s">
        <v>73</v>
      </c>
      <c r="M857" s="11" t="s">
        <v>74</v>
      </c>
      <c r="O857" s="29" t="s">
        <v>74</v>
      </c>
      <c r="P857" s="11" t="s">
        <v>74</v>
      </c>
      <c r="Q857" s="231"/>
      <c r="S857" s="133" t="s">
        <v>76</v>
      </c>
      <c r="V857" s="30" t="s">
        <v>944</v>
      </c>
      <c r="W857" s="29" t="s">
        <v>77</v>
      </c>
      <c r="X857" s="339" t="s">
        <v>986</v>
      </c>
    </row>
    <row r="858" spans="1:26" ht="64" x14ac:dyDescent="0.2">
      <c r="A858" s="141">
        <f t="shared" si="50"/>
        <v>857</v>
      </c>
      <c r="B858" s="30">
        <v>43955</v>
      </c>
      <c r="C858" s="29" t="s">
        <v>141</v>
      </c>
      <c r="D858" s="10" t="s">
        <v>33</v>
      </c>
      <c r="E858" s="29" t="s">
        <v>245</v>
      </c>
      <c r="G858" s="2" t="s">
        <v>89</v>
      </c>
      <c r="H858" s="163" t="str">
        <f t="shared" si="49"/>
        <v>El Cajon, CA</v>
      </c>
      <c r="I858" s="250">
        <v>1</v>
      </c>
      <c r="J858" s="11" t="s">
        <v>73</v>
      </c>
      <c r="K858" s="11" t="s">
        <v>74</v>
      </c>
      <c r="L858" s="11" t="s">
        <v>73</v>
      </c>
      <c r="M858" s="11" t="s">
        <v>74</v>
      </c>
      <c r="O858" s="29" t="s">
        <v>74</v>
      </c>
      <c r="P858" s="11" t="s">
        <v>73</v>
      </c>
      <c r="Q858" s="231" t="s">
        <v>75</v>
      </c>
      <c r="S858" s="29" t="s">
        <v>76</v>
      </c>
      <c r="T858" s="30">
        <v>43970</v>
      </c>
      <c r="V858" s="30" t="s">
        <v>944</v>
      </c>
      <c r="W858" s="29" t="s">
        <v>77</v>
      </c>
      <c r="X858" s="336" t="s">
        <v>987</v>
      </c>
    </row>
    <row r="859" spans="1:26" ht="80" x14ac:dyDescent="0.2">
      <c r="A859" s="141">
        <f t="shared" si="50"/>
        <v>858</v>
      </c>
      <c r="B859" s="30">
        <v>43955</v>
      </c>
      <c r="C859" s="29" t="s">
        <v>141</v>
      </c>
      <c r="D859" s="10" t="s">
        <v>33</v>
      </c>
      <c r="E859" s="29" t="s">
        <v>245</v>
      </c>
      <c r="G859" s="2" t="s">
        <v>89</v>
      </c>
      <c r="H859" s="163" t="str">
        <f t="shared" si="49"/>
        <v>El Cajon, CA</v>
      </c>
      <c r="I859" s="250">
        <v>1</v>
      </c>
      <c r="J859" s="11" t="s">
        <v>73</v>
      </c>
      <c r="K859" s="11" t="s">
        <v>74</v>
      </c>
      <c r="L859" s="11" t="s">
        <v>73</v>
      </c>
      <c r="M859" s="11" t="s">
        <v>74</v>
      </c>
      <c r="O859" s="29" t="s">
        <v>74</v>
      </c>
      <c r="P859" s="11" t="s">
        <v>73</v>
      </c>
      <c r="Q859" s="231" t="s">
        <v>75</v>
      </c>
      <c r="S859" s="29" t="s">
        <v>76</v>
      </c>
      <c r="T859" s="30">
        <v>43970</v>
      </c>
      <c r="V859" s="30" t="s">
        <v>944</v>
      </c>
      <c r="W859" s="29" t="s">
        <v>77</v>
      </c>
      <c r="X859" s="336" t="s">
        <v>988</v>
      </c>
    </row>
    <row r="860" spans="1:26" ht="32" x14ac:dyDescent="0.2">
      <c r="A860" s="141">
        <f t="shared" si="50"/>
        <v>859</v>
      </c>
      <c r="B860" s="30">
        <v>43956</v>
      </c>
      <c r="C860" s="29" t="s">
        <v>141</v>
      </c>
      <c r="D860" s="10" t="s">
        <v>20</v>
      </c>
      <c r="E860" s="29" t="s">
        <v>131</v>
      </c>
      <c r="G860" s="2" t="s">
        <v>72</v>
      </c>
      <c r="H860" s="163" t="str">
        <f t="shared" si="49"/>
        <v>McAllen, TX</v>
      </c>
      <c r="I860" s="250">
        <v>1</v>
      </c>
      <c r="J860" s="11" t="s">
        <v>73</v>
      </c>
      <c r="K860" s="11" t="s">
        <v>73</v>
      </c>
      <c r="L860" s="11" t="s">
        <v>73</v>
      </c>
      <c r="M860" s="11" t="s">
        <v>74</v>
      </c>
      <c r="O860" s="29" t="s">
        <v>73</v>
      </c>
      <c r="P860" s="11" t="s">
        <v>73</v>
      </c>
      <c r="Q860" s="231" t="s">
        <v>75</v>
      </c>
      <c r="S860" s="29" t="s">
        <v>76</v>
      </c>
      <c r="T860" s="30">
        <v>43960</v>
      </c>
      <c r="V860" s="30" t="s">
        <v>944</v>
      </c>
      <c r="W860" s="29" t="s">
        <v>160</v>
      </c>
      <c r="X860" s="336" t="s">
        <v>989</v>
      </c>
    </row>
    <row r="861" spans="1:26" ht="64" x14ac:dyDescent="0.2">
      <c r="A861" s="141">
        <f t="shared" si="50"/>
        <v>860</v>
      </c>
      <c r="B861" s="30">
        <v>43955</v>
      </c>
      <c r="C861" s="29" t="s">
        <v>141</v>
      </c>
      <c r="D861" s="10" t="s">
        <v>15</v>
      </c>
      <c r="E861" s="29" t="s">
        <v>191</v>
      </c>
      <c r="G861" s="2" t="s">
        <v>72</v>
      </c>
      <c r="H861" s="163" t="str">
        <f t="shared" si="49"/>
        <v>Del Rio, TX</v>
      </c>
      <c r="I861" s="250">
        <v>1</v>
      </c>
      <c r="J861" s="11" t="s">
        <v>73</v>
      </c>
      <c r="K861" s="11" t="s">
        <v>74</v>
      </c>
      <c r="L861" s="11" t="s">
        <v>73</v>
      </c>
      <c r="M861" s="11" t="s">
        <v>74</v>
      </c>
      <c r="O861" s="29" t="s">
        <v>73</v>
      </c>
      <c r="P861" s="11" t="s">
        <v>73</v>
      </c>
      <c r="Q861" s="231" t="s">
        <v>75</v>
      </c>
      <c r="S861" s="29" t="s">
        <v>76</v>
      </c>
      <c r="T861" s="30">
        <v>43962</v>
      </c>
      <c r="V861" s="30" t="s">
        <v>944</v>
      </c>
      <c r="W861" s="29" t="s">
        <v>77</v>
      </c>
      <c r="X861" s="354" t="s">
        <v>990</v>
      </c>
    </row>
    <row r="862" spans="1:26" ht="32" x14ac:dyDescent="0.2">
      <c r="A862" s="141">
        <f t="shared" si="50"/>
        <v>861</v>
      </c>
      <c r="B862" s="30">
        <v>43957</v>
      </c>
      <c r="C862" s="29" t="s">
        <v>141</v>
      </c>
      <c r="D862" s="10" t="s">
        <v>34</v>
      </c>
      <c r="E862" s="29" t="s">
        <v>34</v>
      </c>
      <c r="G862" s="2" t="s">
        <v>89</v>
      </c>
      <c r="H862" s="163" t="str">
        <f t="shared" si="49"/>
        <v>El Centro, CA</v>
      </c>
      <c r="I862" s="250">
        <v>1</v>
      </c>
      <c r="J862" s="11" t="s">
        <v>74</v>
      </c>
      <c r="K862" s="11" t="s">
        <v>73</v>
      </c>
      <c r="L862" s="11" t="s">
        <v>73</v>
      </c>
      <c r="M862" s="11" t="s">
        <v>74</v>
      </c>
      <c r="O862" s="29" t="s">
        <v>74</v>
      </c>
      <c r="P862" s="11" t="s">
        <v>73</v>
      </c>
      <c r="Q862" s="231" t="s">
        <v>75</v>
      </c>
      <c r="S862" s="29" t="s">
        <v>76</v>
      </c>
      <c r="T862" s="30">
        <v>43960</v>
      </c>
      <c r="V862" s="30" t="s">
        <v>944</v>
      </c>
      <c r="W862" s="29" t="s">
        <v>160</v>
      </c>
      <c r="X862" s="336" t="s">
        <v>991</v>
      </c>
    </row>
    <row r="863" spans="1:26" ht="34" x14ac:dyDescent="0.2">
      <c r="A863" s="141">
        <f t="shared" si="50"/>
        <v>862</v>
      </c>
      <c r="B863" s="30">
        <v>43957</v>
      </c>
      <c r="C863" s="29" t="s">
        <v>141</v>
      </c>
      <c r="D863" s="10" t="s">
        <v>35</v>
      </c>
      <c r="E863" s="29" t="s">
        <v>301</v>
      </c>
      <c r="G863" s="2" t="s">
        <v>89</v>
      </c>
      <c r="H863" s="163" t="str">
        <f t="shared" si="49"/>
        <v>Three Points, AZ</v>
      </c>
      <c r="I863" s="250">
        <v>1</v>
      </c>
      <c r="J863" s="11" t="s">
        <v>73</v>
      </c>
      <c r="K863" s="11" t="s">
        <v>74</v>
      </c>
      <c r="L863" s="11" t="s">
        <v>73</v>
      </c>
      <c r="M863" s="11" t="s">
        <v>74</v>
      </c>
      <c r="O863" s="29" t="s">
        <v>74</v>
      </c>
      <c r="P863" s="11" t="s">
        <v>74</v>
      </c>
      <c r="Q863" s="231"/>
      <c r="S863" s="29" t="s">
        <v>76</v>
      </c>
      <c r="T863" s="30">
        <v>43958</v>
      </c>
      <c r="V863" s="30" t="s">
        <v>944</v>
      </c>
      <c r="W863" s="29" t="s">
        <v>77</v>
      </c>
      <c r="X863" s="343" t="s">
        <v>992</v>
      </c>
    </row>
    <row r="864" spans="1:26" ht="32" x14ac:dyDescent="0.2">
      <c r="A864" s="141">
        <f t="shared" si="50"/>
        <v>863</v>
      </c>
      <c r="B864" s="30">
        <v>43958</v>
      </c>
      <c r="C864" s="29" t="s">
        <v>141</v>
      </c>
      <c r="D864" s="10" t="s">
        <v>25</v>
      </c>
      <c r="E864" s="29" t="s">
        <v>410</v>
      </c>
      <c r="G864" s="2" t="s">
        <v>86</v>
      </c>
      <c r="H864" s="163" t="str">
        <f t="shared" si="49"/>
        <v>Sierra Blanca, TX</v>
      </c>
      <c r="I864" s="250">
        <v>1</v>
      </c>
      <c r="J864" s="11" t="s">
        <v>74</v>
      </c>
      <c r="K864" s="11" t="s">
        <v>74</v>
      </c>
      <c r="L864" s="11" t="s">
        <v>73</v>
      </c>
      <c r="M864" s="11" t="s">
        <v>74</v>
      </c>
      <c r="O864" s="29" t="s">
        <v>73</v>
      </c>
      <c r="P864" s="11" t="s">
        <v>73</v>
      </c>
      <c r="Q864" s="231" t="s">
        <v>75</v>
      </c>
      <c r="S864" s="29" t="s">
        <v>76</v>
      </c>
      <c r="T864" s="30">
        <v>43960</v>
      </c>
      <c r="V864" s="30" t="s">
        <v>944</v>
      </c>
      <c r="W864" s="29" t="s">
        <v>77</v>
      </c>
      <c r="X864" s="359" t="s">
        <v>993</v>
      </c>
    </row>
    <row r="865" spans="1:26" ht="61" x14ac:dyDescent="0.2">
      <c r="A865" s="141">
        <f t="shared" si="50"/>
        <v>864</v>
      </c>
      <c r="B865" s="30">
        <v>43958</v>
      </c>
      <c r="C865" s="29" t="s">
        <v>141</v>
      </c>
      <c r="D865" s="10" t="s">
        <v>15</v>
      </c>
      <c r="E865" s="29" t="s">
        <v>15</v>
      </c>
      <c r="F865" s="29" t="s">
        <v>85</v>
      </c>
      <c r="G865" s="2" t="s">
        <v>72</v>
      </c>
      <c r="H865" s="163" t="str">
        <f t="shared" si="49"/>
        <v>Del Rio, TX</v>
      </c>
      <c r="I865" s="250">
        <v>1</v>
      </c>
      <c r="J865" s="11" t="s">
        <v>73</v>
      </c>
      <c r="K865" s="11" t="s">
        <v>74</v>
      </c>
      <c r="L865" s="11" t="s">
        <v>73</v>
      </c>
      <c r="M865" s="11" t="s">
        <v>74</v>
      </c>
      <c r="O865" s="29" t="s">
        <v>74</v>
      </c>
      <c r="P865" s="11" t="s">
        <v>73</v>
      </c>
      <c r="Q865" s="231" t="s">
        <v>75</v>
      </c>
      <c r="S865" s="29" t="s">
        <v>76</v>
      </c>
      <c r="T865" s="30">
        <v>43967</v>
      </c>
      <c r="V865" s="30" t="s">
        <v>944</v>
      </c>
      <c r="W865" s="29" t="s">
        <v>80</v>
      </c>
      <c r="X865" s="333" t="s">
        <v>994</v>
      </c>
    </row>
    <row r="866" spans="1:26" ht="16" x14ac:dyDescent="0.2">
      <c r="A866" s="141">
        <f t="shared" si="50"/>
        <v>865</v>
      </c>
      <c r="B866" s="30">
        <v>43958</v>
      </c>
      <c r="C866" s="29" t="s">
        <v>141</v>
      </c>
      <c r="D866" s="10" t="s">
        <v>20</v>
      </c>
      <c r="E866" s="29" t="s">
        <v>131</v>
      </c>
      <c r="G866" s="2" t="s">
        <v>72</v>
      </c>
      <c r="H866" s="163" t="str">
        <f t="shared" si="49"/>
        <v>McAllen, TX</v>
      </c>
      <c r="I866" s="250">
        <v>1</v>
      </c>
      <c r="J866" s="11" t="s">
        <v>73</v>
      </c>
      <c r="K866" s="11" t="s">
        <v>74</v>
      </c>
      <c r="L866" s="11" t="s">
        <v>73</v>
      </c>
      <c r="M866" s="11" t="s">
        <v>74</v>
      </c>
      <c r="O866" s="29" t="s">
        <v>74</v>
      </c>
      <c r="P866" s="11" t="s">
        <v>73</v>
      </c>
      <c r="Q866" s="231" t="s">
        <v>75</v>
      </c>
      <c r="S866" s="29" t="s">
        <v>76</v>
      </c>
      <c r="T866" s="30">
        <v>43962</v>
      </c>
      <c r="V866" s="30" t="s">
        <v>944</v>
      </c>
      <c r="W866" s="29" t="s">
        <v>77</v>
      </c>
      <c r="X866" s="336" t="s">
        <v>995</v>
      </c>
    </row>
    <row r="867" spans="1:26" ht="16" x14ac:dyDescent="0.2">
      <c r="A867" s="141">
        <f t="shared" si="50"/>
        <v>866</v>
      </c>
      <c r="B867" s="30">
        <v>43957</v>
      </c>
      <c r="C867" s="29" t="s">
        <v>141</v>
      </c>
      <c r="D867" s="10" t="s">
        <v>34</v>
      </c>
      <c r="E867" s="29" t="s">
        <v>206</v>
      </c>
      <c r="G867" s="2" t="s">
        <v>89</v>
      </c>
      <c r="H867" s="163" t="str">
        <f t="shared" si="48"/>
        <v>El Centro, CA</v>
      </c>
      <c r="I867" s="250">
        <v>1</v>
      </c>
      <c r="J867" s="11" t="s">
        <v>73</v>
      </c>
      <c r="K867" s="11" t="s">
        <v>74</v>
      </c>
      <c r="L867" s="11" t="s">
        <v>73</v>
      </c>
      <c r="M867" s="11" t="s">
        <v>74</v>
      </c>
      <c r="O867" s="29" t="s">
        <v>74</v>
      </c>
      <c r="P867" s="11" t="s">
        <v>73</v>
      </c>
      <c r="Q867" s="231" t="s">
        <v>75</v>
      </c>
      <c r="S867" s="29" t="s">
        <v>76</v>
      </c>
      <c r="T867" s="30">
        <v>43966</v>
      </c>
      <c r="V867" s="30" t="s">
        <v>944</v>
      </c>
      <c r="W867" s="29" t="s">
        <v>77</v>
      </c>
      <c r="X867" s="336" t="s">
        <v>996</v>
      </c>
    </row>
    <row r="868" spans="1:26" ht="16" x14ac:dyDescent="0.2">
      <c r="A868" s="141">
        <f t="shared" si="50"/>
        <v>867</v>
      </c>
      <c r="B868" s="30">
        <v>43957</v>
      </c>
      <c r="C868" s="29" t="s">
        <v>141</v>
      </c>
      <c r="D868" s="10" t="s">
        <v>34</v>
      </c>
      <c r="E868" s="29" t="s">
        <v>206</v>
      </c>
      <c r="G868" s="2" t="s">
        <v>89</v>
      </c>
      <c r="H868" s="163" t="str">
        <f t="shared" si="48"/>
        <v>El Centro, CA</v>
      </c>
      <c r="I868" s="250">
        <v>1</v>
      </c>
      <c r="J868" s="11" t="s">
        <v>73</v>
      </c>
      <c r="K868" s="11" t="s">
        <v>74</v>
      </c>
      <c r="L868" s="11" t="s">
        <v>73</v>
      </c>
      <c r="M868" s="11" t="s">
        <v>74</v>
      </c>
      <c r="O868" s="29" t="s">
        <v>74</v>
      </c>
      <c r="P868" s="11" t="s">
        <v>74</v>
      </c>
      <c r="Q868" s="231"/>
      <c r="S868" s="29" t="s">
        <v>76</v>
      </c>
      <c r="T868" s="30">
        <v>43968</v>
      </c>
      <c r="V868" s="30" t="s">
        <v>944</v>
      </c>
      <c r="W868" s="29" t="s">
        <v>77</v>
      </c>
      <c r="X868" s="336" t="s">
        <v>997</v>
      </c>
    </row>
    <row r="869" spans="1:26" ht="16" x14ac:dyDescent="0.2">
      <c r="A869" s="141">
        <f t="shared" si="50"/>
        <v>868</v>
      </c>
      <c r="B869" s="30">
        <v>43957</v>
      </c>
      <c r="C869" s="29" t="s">
        <v>141</v>
      </c>
      <c r="D869" s="10" t="s">
        <v>34</v>
      </c>
      <c r="E869" s="29" t="s">
        <v>206</v>
      </c>
      <c r="G869" s="2" t="s">
        <v>89</v>
      </c>
      <c r="H869" s="163" t="str">
        <f t="shared" si="48"/>
        <v>El Centro, CA</v>
      </c>
      <c r="I869" s="250">
        <v>1</v>
      </c>
      <c r="J869" s="11" t="s">
        <v>73</v>
      </c>
      <c r="K869" s="11" t="s">
        <v>74</v>
      </c>
      <c r="L869" s="11" t="s">
        <v>73</v>
      </c>
      <c r="M869" s="11" t="s">
        <v>74</v>
      </c>
      <c r="O869" s="29" t="s">
        <v>74</v>
      </c>
      <c r="P869" s="11" t="s">
        <v>73</v>
      </c>
      <c r="Q869" s="231" t="s">
        <v>75</v>
      </c>
      <c r="S869" s="29" t="s">
        <v>76</v>
      </c>
      <c r="T869" s="30">
        <v>43968</v>
      </c>
      <c r="V869" s="30" t="s">
        <v>944</v>
      </c>
      <c r="W869" s="29" t="s">
        <v>77</v>
      </c>
      <c r="X869" s="358" t="s">
        <v>998</v>
      </c>
    </row>
    <row r="870" spans="1:26" ht="16" x14ac:dyDescent="0.2">
      <c r="A870" s="141">
        <f t="shared" si="50"/>
        <v>869</v>
      </c>
      <c r="B870" s="30">
        <v>43957</v>
      </c>
      <c r="C870" s="29" t="s">
        <v>141</v>
      </c>
      <c r="D870" s="10" t="s">
        <v>34</v>
      </c>
      <c r="E870" s="29" t="s">
        <v>206</v>
      </c>
      <c r="G870" s="2" t="s">
        <v>89</v>
      </c>
      <c r="H870" s="163" t="str">
        <f t="shared" si="48"/>
        <v>El Centro, CA</v>
      </c>
      <c r="I870" s="250">
        <v>1</v>
      </c>
      <c r="J870" s="11" t="s">
        <v>73</v>
      </c>
      <c r="K870" s="11" t="s">
        <v>74</v>
      </c>
      <c r="L870" s="11" t="s">
        <v>73</v>
      </c>
      <c r="M870" s="11" t="s">
        <v>74</v>
      </c>
      <c r="O870" s="29" t="s">
        <v>74</v>
      </c>
      <c r="P870" s="11" t="s">
        <v>73</v>
      </c>
      <c r="Q870" s="231" t="s">
        <v>75</v>
      </c>
      <c r="S870" s="29" t="s">
        <v>76</v>
      </c>
      <c r="T870" s="30">
        <v>43963</v>
      </c>
      <c r="V870" s="30" t="s">
        <v>944</v>
      </c>
      <c r="W870" s="29" t="s">
        <v>77</v>
      </c>
      <c r="X870" s="336" t="s">
        <v>997</v>
      </c>
    </row>
    <row r="871" spans="1:26" ht="34" x14ac:dyDescent="0.2">
      <c r="A871" s="141">
        <f t="shared" si="50"/>
        <v>870</v>
      </c>
      <c r="B871" s="30">
        <v>43958</v>
      </c>
      <c r="C871" s="29" t="s">
        <v>141</v>
      </c>
      <c r="D871" s="10" t="s">
        <v>35</v>
      </c>
      <c r="E871" s="29" t="s">
        <v>501</v>
      </c>
      <c r="G871" s="2" t="s">
        <v>89</v>
      </c>
      <c r="H871" s="163" t="str">
        <f t="shared" si="48"/>
        <v>Nogales, AZ</v>
      </c>
      <c r="I871" s="250">
        <v>1</v>
      </c>
      <c r="J871" s="11" t="s">
        <v>73</v>
      </c>
      <c r="K871" s="11" t="s">
        <v>74</v>
      </c>
      <c r="L871" s="11" t="s">
        <v>73</v>
      </c>
      <c r="M871" s="11" t="s">
        <v>74</v>
      </c>
      <c r="O871" s="29" t="s">
        <v>74</v>
      </c>
      <c r="P871" s="11" t="s">
        <v>74</v>
      </c>
      <c r="Q871" s="231"/>
      <c r="S871" s="29" t="s">
        <v>76</v>
      </c>
      <c r="T871" s="30">
        <v>43975</v>
      </c>
      <c r="V871" s="30" t="s">
        <v>944</v>
      </c>
      <c r="W871" s="29" t="s">
        <v>77</v>
      </c>
      <c r="X871" s="339" t="s">
        <v>1747</v>
      </c>
    </row>
    <row r="872" spans="1:26" ht="32" x14ac:dyDescent="0.2">
      <c r="A872" s="141">
        <f t="shared" si="50"/>
        <v>871</v>
      </c>
      <c r="B872" s="30">
        <v>43959</v>
      </c>
      <c r="C872" s="29" t="s">
        <v>141</v>
      </c>
      <c r="D872" s="10" t="s">
        <v>20</v>
      </c>
      <c r="E872" s="29" t="s">
        <v>139</v>
      </c>
      <c r="G872" s="2" t="s">
        <v>72</v>
      </c>
      <c r="H872" s="163" t="str">
        <f t="shared" si="48"/>
        <v>Falfurrias, TX</v>
      </c>
      <c r="I872" s="250">
        <v>1</v>
      </c>
      <c r="J872" s="11" t="s">
        <v>73</v>
      </c>
      <c r="K872" s="11" t="s">
        <v>74</v>
      </c>
      <c r="L872" s="11" t="s">
        <v>73</v>
      </c>
      <c r="M872" s="11" t="s">
        <v>74</v>
      </c>
      <c r="O872" s="29" t="s">
        <v>74</v>
      </c>
      <c r="P872" s="11" t="s">
        <v>74</v>
      </c>
      <c r="Q872" s="231"/>
      <c r="S872" s="29" t="s">
        <v>76</v>
      </c>
      <c r="T872" s="30">
        <v>43960</v>
      </c>
      <c r="V872" s="30" t="s">
        <v>944</v>
      </c>
      <c r="W872" s="29" t="s">
        <v>77</v>
      </c>
      <c r="X872" s="336" t="s">
        <v>999</v>
      </c>
    </row>
    <row r="873" spans="1:26" ht="64" x14ac:dyDescent="0.2">
      <c r="A873" s="141">
        <f t="shared" si="50"/>
        <v>872</v>
      </c>
      <c r="B873" s="30">
        <v>43959</v>
      </c>
      <c r="C873" s="29" t="s">
        <v>141</v>
      </c>
      <c r="D873" s="10" t="s">
        <v>15</v>
      </c>
      <c r="E873" s="29" t="s">
        <v>82</v>
      </c>
      <c r="G873" s="2" t="s">
        <v>72</v>
      </c>
      <c r="H873" s="163" t="str">
        <f t="shared" si="48"/>
        <v>Eagle Pass, TX</v>
      </c>
      <c r="I873" s="250">
        <v>1</v>
      </c>
      <c r="J873" s="11" t="s">
        <v>73</v>
      </c>
      <c r="K873" s="11" t="s">
        <v>74</v>
      </c>
      <c r="L873" s="11" t="s">
        <v>73</v>
      </c>
      <c r="M873" s="11" t="s">
        <v>74</v>
      </c>
      <c r="O873" s="29" t="s">
        <v>74</v>
      </c>
      <c r="P873" s="11" t="s">
        <v>73</v>
      </c>
      <c r="Q873" s="231" t="s">
        <v>75</v>
      </c>
      <c r="S873" s="29" t="s">
        <v>76</v>
      </c>
      <c r="T873" s="30">
        <v>43973</v>
      </c>
      <c r="V873" s="30" t="s">
        <v>944</v>
      </c>
      <c r="W873" s="29" t="s">
        <v>77</v>
      </c>
      <c r="X873" s="354" t="s">
        <v>1621</v>
      </c>
    </row>
    <row r="874" spans="1:26" ht="64" x14ac:dyDescent="0.2">
      <c r="A874" s="141">
        <f t="shared" si="50"/>
        <v>873</v>
      </c>
      <c r="B874" s="30">
        <v>43959</v>
      </c>
      <c r="C874" s="29" t="s">
        <v>141</v>
      </c>
      <c r="D874" s="10" t="s">
        <v>15</v>
      </c>
      <c r="E874" s="29" t="s">
        <v>191</v>
      </c>
      <c r="G874" s="2" t="s">
        <v>72</v>
      </c>
      <c r="H874" s="163" t="str">
        <f t="shared" ref="H874:H938" si="51">INDEX(STATIONLOCATION,MATCH(E874, STATIONCODES, 0))</f>
        <v>Del Rio, TX</v>
      </c>
      <c r="I874" s="250">
        <v>1</v>
      </c>
      <c r="J874" s="11" t="s">
        <v>73</v>
      </c>
      <c r="K874" s="11" t="s">
        <v>74</v>
      </c>
      <c r="L874" s="11" t="s">
        <v>73</v>
      </c>
      <c r="M874" s="11" t="s">
        <v>74</v>
      </c>
      <c r="O874" s="29" t="s">
        <v>73</v>
      </c>
      <c r="P874" s="11" t="s">
        <v>73</v>
      </c>
      <c r="Q874" s="231" t="s">
        <v>75</v>
      </c>
      <c r="S874" s="29" t="s">
        <v>76</v>
      </c>
      <c r="T874" s="30">
        <v>43963</v>
      </c>
      <c r="V874" s="30" t="s">
        <v>944</v>
      </c>
      <c r="W874" s="29" t="s">
        <v>77</v>
      </c>
      <c r="X874" s="354" t="s">
        <v>1000</v>
      </c>
    </row>
    <row r="875" spans="1:26" s="205" customFormat="1" ht="16" x14ac:dyDescent="0.2">
      <c r="A875" s="313">
        <f t="shared" si="50"/>
        <v>874</v>
      </c>
      <c r="B875" s="326">
        <v>43961</v>
      </c>
      <c r="C875" s="205" t="s">
        <v>141</v>
      </c>
      <c r="D875" s="64" t="s">
        <v>34</v>
      </c>
      <c r="E875" s="205" t="s">
        <v>95</v>
      </c>
      <c r="G875" s="62" t="s">
        <v>89</v>
      </c>
      <c r="H875" s="188" t="str">
        <f t="shared" si="51"/>
        <v>Calexico, CA</v>
      </c>
      <c r="I875" s="289">
        <v>1</v>
      </c>
      <c r="J875" s="64" t="s">
        <v>73</v>
      </c>
      <c r="K875" s="64" t="s">
        <v>74</v>
      </c>
      <c r="L875" s="64" t="s">
        <v>73</v>
      </c>
      <c r="M875" s="64" t="s">
        <v>74</v>
      </c>
      <c r="O875" s="205" t="s">
        <v>73</v>
      </c>
      <c r="P875" s="64" t="s">
        <v>73</v>
      </c>
      <c r="Q875" s="197" t="s">
        <v>90</v>
      </c>
      <c r="R875" s="326">
        <v>43961</v>
      </c>
      <c r="S875" s="205" t="s">
        <v>120</v>
      </c>
      <c r="T875" s="326"/>
      <c r="U875" s="326"/>
      <c r="V875" s="326" t="s">
        <v>944</v>
      </c>
      <c r="W875" s="205" t="s">
        <v>77</v>
      </c>
      <c r="X875" s="335" t="s">
        <v>1001</v>
      </c>
      <c r="Z875" s="330"/>
    </row>
    <row r="876" spans="1:26" ht="32" x14ac:dyDescent="0.2">
      <c r="A876" s="141">
        <f t="shared" si="50"/>
        <v>875</v>
      </c>
      <c r="B876" s="30">
        <v>43962</v>
      </c>
      <c r="C876" s="29" t="s">
        <v>141</v>
      </c>
      <c r="D876" s="10" t="s">
        <v>28</v>
      </c>
      <c r="E876" s="29" t="s">
        <v>102</v>
      </c>
      <c r="G876" s="44" t="s">
        <v>86</v>
      </c>
      <c r="H876" s="282" t="str">
        <f t="shared" si="51"/>
        <v>El Paso, TX</v>
      </c>
      <c r="I876" s="250">
        <v>1</v>
      </c>
      <c r="J876" s="11" t="s">
        <v>73</v>
      </c>
      <c r="K876" s="11" t="s">
        <v>74</v>
      </c>
      <c r="L876" s="11" t="s">
        <v>73</v>
      </c>
      <c r="M876" s="11" t="s">
        <v>74</v>
      </c>
      <c r="O876" s="29" t="s">
        <v>74</v>
      </c>
      <c r="P876" s="11" t="s">
        <v>74</v>
      </c>
      <c r="Q876" s="231"/>
      <c r="S876" s="29" t="s">
        <v>76</v>
      </c>
      <c r="T876" s="30">
        <v>43971</v>
      </c>
      <c r="V876" s="30" t="s">
        <v>944</v>
      </c>
      <c r="W876" s="29" t="s">
        <v>77</v>
      </c>
      <c r="X876" s="334" t="s">
        <v>1002</v>
      </c>
    </row>
    <row r="877" spans="1:26" ht="48" x14ac:dyDescent="0.2">
      <c r="A877" s="141">
        <f t="shared" si="50"/>
        <v>876</v>
      </c>
      <c r="B877" s="30">
        <v>43962</v>
      </c>
      <c r="C877" s="29" t="s">
        <v>141</v>
      </c>
      <c r="D877" s="10" t="s">
        <v>20</v>
      </c>
      <c r="E877" s="29" t="s">
        <v>134</v>
      </c>
      <c r="G877" s="2" t="s">
        <v>72</v>
      </c>
      <c r="H877" s="282" t="str">
        <f t="shared" si="51"/>
        <v>Rio Grand City, TX</v>
      </c>
      <c r="I877" s="250">
        <v>1</v>
      </c>
      <c r="J877" s="11" t="s">
        <v>73</v>
      </c>
      <c r="K877" s="11" t="s">
        <v>74</v>
      </c>
      <c r="L877" s="11" t="s">
        <v>73</v>
      </c>
      <c r="M877" s="11" t="s">
        <v>74</v>
      </c>
      <c r="O877" s="29" t="s">
        <v>74</v>
      </c>
      <c r="P877" s="11" t="s">
        <v>73</v>
      </c>
      <c r="Q877" s="231" t="s">
        <v>75</v>
      </c>
      <c r="S877" s="29" t="s">
        <v>76</v>
      </c>
      <c r="T877" s="30">
        <v>43973</v>
      </c>
      <c r="V877" s="30" t="s">
        <v>944</v>
      </c>
      <c r="W877" s="29" t="s">
        <v>77</v>
      </c>
      <c r="X877" s="336" t="s">
        <v>1598</v>
      </c>
    </row>
    <row r="878" spans="1:26" ht="48" x14ac:dyDescent="0.2">
      <c r="A878" s="141">
        <f t="shared" si="50"/>
        <v>877</v>
      </c>
      <c r="B878" s="30">
        <v>43962</v>
      </c>
      <c r="C878" s="29" t="s">
        <v>141</v>
      </c>
      <c r="D878" s="10" t="s">
        <v>20</v>
      </c>
      <c r="E878" s="29" t="s">
        <v>134</v>
      </c>
      <c r="G878" s="2" t="s">
        <v>72</v>
      </c>
      <c r="H878" s="282" t="str">
        <f t="shared" si="51"/>
        <v>Rio Grand City, TX</v>
      </c>
      <c r="I878" s="250">
        <v>1</v>
      </c>
      <c r="J878" s="11" t="s">
        <v>73</v>
      </c>
      <c r="K878" s="11" t="s">
        <v>74</v>
      </c>
      <c r="L878" s="11" t="s">
        <v>73</v>
      </c>
      <c r="M878" s="11" t="s">
        <v>74</v>
      </c>
      <c r="O878" s="29" t="s">
        <v>74</v>
      </c>
      <c r="P878" s="11" t="s">
        <v>74</v>
      </c>
      <c r="Q878" s="231"/>
      <c r="S878" s="29" t="s">
        <v>76</v>
      </c>
      <c r="T878" s="30">
        <v>43973</v>
      </c>
      <c r="V878" s="30" t="s">
        <v>944</v>
      </c>
      <c r="W878" s="29" t="s">
        <v>77</v>
      </c>
      <c r="X878" s="355" t="s">
        <v>1599</v>
      </c>
    </row>
    <row r="879" spans="1:26" ht="32" x14ac:dyDescent="0.2">
      <c r="A879" s="141">
        <f t="shared" si="50"/>
        <v>878</v>
      </c>
      <c r="B879" s="30">
        <v>43962</v>
      </c>
      <c r="C879" s="29" t="s">
        <v>141</v>
      </c>
      <c r="D879" s="10" t="s">
        <v>20</v>
      </c>
      <c r="E879" s="29" t="s">
        <v>134</v>
      </c>
      <c r="G879" s="2" t="s">
        <v>72</v>
      </c>
      <c r="H879" s="282" t="str">
        <f t="shared" si="51"/>
        <v>Rio Grand City, TX</v>
      </c>
      <c r="I879" s="250">
        <v>1</v>
      </c>
      <c r="J879" s="11" t="s">
        <v>73</v>
      </c>
      <c r="K879" s="11" t="s">
        <v>74</v>
      </c>
      <c r="L879" s="11" t="s">
        <v>73</v>
      </c>
      <c r="M879" s="11" t="s">
        <v>74</v>
      </c>
      <c r="O879" s="29" t="s">
        <v>74</v>
      </c>
      <c r="P879" s="11" t="s">
        <v>73</v>
      </c>
      <c r="Q879" s="231" t="s">
        <v>75</v>
      </c>
      <c r="S879" s="29" t="s">
        <v>76</v>
      </c>
      <c r="T879" s="30">
        <v>43970</v>
      </c>
      <c r="V879" s="30" t="s">
        <v>944</v>
      </c>
      <c r="W879" s="29" t="s">
        <v>77</v>
      </c>
      <c r="X879" s="355" t="s">
        <v>1003</v>
      </c>
    </row>
    <row r="880" spans="1:26" ht="48" x14ac:dyDescent="0.2">
      <c r="A880" s="141">
        <f t="shared" si="50"/>
        <v>879</v>
      </c>
      <c r="B880" s="30">
        <v>43962</v>
      </c>
      <c r="C880" s="29" t="s">
        <v>141</v>
      </c>
      <c r="D880" s="10" t="s">
        <v>20</v>
      </c>
      <c r="E880" s="29" t="s">
        <v>134</v>
      </c>
      <c r="G880" s="2" t="s">
        <v>72</v>
      </c>
      <c r="H880" s="282" t="str">
        <f t="shared" si="51"/>
        <v>Rio Grand City, TX</v>
      </c>
      <c r="I880" s="250">
        <v>1</v>
      </c>
      <c r="J880" s="11" t="s">
        <v>73</v>
      </c>
      <c r="K880" s="11" t="s">
        <v>74</v>
      </c>
      <c r="L880" s="11" t="s">
        <v>73</v>
      </c>
      <c r="M880" s="11" t="s">
        <v>74</v>
      </c>
      <c r="O880" s="29" t="s">
        <v>74</v>
      </c>
      <c r="P880" s="11" t="s">
        <v>73</v>
      </c>
      <c r="Q880" s="231" t="s">
        <v>75</v>
      </c>
      <c r="S880" s="29" t="s">
        <v>76</v>
      </c>
      <c r="T880" s="30">
        <v>43971</v>
      </c>
      <c r="V880" s="30" t="s">
        <v>944</v>
      </c>
      <c r="W880" s="29" t="s">
        <v>77</v>
      </c>
      <c r="X880" s="355" t="s">
        <v>1004</v>
      </c>
    </row>
    <row r="881" spans="1:26" ht="48" x14ac:dyDescent="0.2">
      <c r="A881" s="141">
        <f t="shared" si="50"/>
        <v>880</v>
      </c>
      <c r="B881" s="30">
        <v>43962</v>
      </c>
      <c r="C881" s="29" t="s">
        <v>141</v>
      </c>
      <c r="D881" s="10" t="s">
        <v>20</v>
      </c>
      <c r="E881" s="29" t="s">
        <v>134</v>
      </c>
      <c r="G881" s="2" t="s">
        <v>72</v>
      </c>
      <c r="H881" s="282" t="str">
        <f t="shared" si="51"/>
        <v>Rio Grand City, TX</v>
      </c>
      <c r="I881" s="250">
        <v>1</v>
      </c>
      <c r="J881" s="11" t="s">
        <v>73</v>
      </c>
      <c r="K881" s="11" t="s">
        <v>74</v>
      </c>
      <c r="L881" s="11" t="s">
        <v>73</v>
      </c>
      <c r="M881" s="11" t="s">
        <v>74</v>
      </c>
      <c r="O881" s="29" t="s">
        <v>74</v>
      </c>
      <c r="P881" s="11" t="s">
        <v>73</v>
      </c>
      <c r="Q881" s="231" t="s">
        <v>75</v>
      </c>
      <c r="S881" s="29" t="s">
        <v>76</v>
      </c>
      <c r="T881" s="30">
        <v>43971</v>
      </c>
      <c r="V881" s="30" t="s">
        <v>944</v>
      </c>
      <c r="W881" s="29" t="s">
        <v>77</v>
      </c>
      <c r="X881" s="355" t="s">
        <v>1005</v>
      </c>
    </row>
    <row r="882" spans="1:26" ht="32" x14ac:dyDescent="0.2">
      <c r="A882" s="141">
        <f t="shared" si="50"/>
        <v>881</v>
      </c>
      <c r="B882" s="30">
        <v>43962</v>
      </c>
      <c r="C882" s="29" t="s">
        <v>141</v>
      </c>
      <c r="D882" s="10" t="s">
        <v>20</v>
      </c>
      <c r="E882" s="29" t="s">
        <v>134</v>
      </c>
      <c r="G882" s="2" t="s">
        <v>72</v>
      </c>
      <c r="H882" s="282" t="str">
        <f t="shared" si="51"/>
        <v>Rio Grand City, TX</v>
      </c>
      <c r="I882" s="250">
        <v>1</v>
      </c>
      <c r="J882" s="11" t="s">
        <v>73</v>
      </c>
      <c r="K882" s="11" t="s">
        <v>74</v>
      </c>
      <c r="L882" s="11" t="s">
        <v>73</v>
      </c>
      <c r="M882" s="11" t="s">
        <v>74</v>
      </c>
      <c r="O882" s="29" t="s">
        <v>74</v>
      </c>
      <c r="P882" s="11" t="s">
        <v>74</v>
      </c>
      <c r="Q882" s="231"/>
      <c r="S882" s="29" t="s">
        <v>76</v>
      </c>
      <c r="T882" s="30">
        <v>43973</v>
      </c>
      <c r="V882" s="30" t="s">
        <v>944</v>
      </c>
      <c r="W882" s="29" t="s">
        <v>77</v>
      </c>
      <c r="X882" s="355" t="s">
        <v>1600</v>
      </c>
    </row>
    <row r="883" spans="1:26" ht="32" x14ac:dyDescent="0.2">
      <c r="A883" s="141">
        <f t="shared" si="50"/>
        <v>882</v>
      </c>
      <c r="B883" s="30">
        <v>43962</v>
      </c>
      <c r="C883" s="29" t="s">
        <v>141</v>
      </c>
      <c r="D883" s="10" t="s">
        <v>25</v>
      </c>
      <c r="E883" s="29" t="s">
        <v>410</v>
      </c>
      <c r="G883" s="2" t="s">
        <v>86</v>
      </c>
      <c r="H883" s="282" t="str">
        <f t="shared" si="51"/>
        <v>Sierra Blanca, TX</v>
      </c>
      <c r="I883" s="250">
        <v>1</v>
      </c>
      <c r="J883" s="11" t="s">
        <v>73</v>
      </c>
      <c r="K883" s="11" t="s">
        <v>74</v>
      </c>
      <c r="L883" s="11" t="s">
        <v>73</v>
      </c>
      <c r="M883" s="11" t="s">
        <v>74</v>
      </c>
      <c r="O883" s="29" t="s">
        <v>74</v>
      </c>
      <c r="P883" s="11" t="s">
        <v>74</v>
      </c>
      <c r="Q883" s="231"/>
      <c r="S883" s="29" t="s">
        <v>76</v>
      </c>
      <c r="T883" s="30">
        <v>43975</v>
      </c>
      <c r="V883" s="30" t="s">
        <v>944</v>
      </c>
      <c r="W883" s="29" t="s">
        <v>77</v>
      </c>
      <c r="X883" s="360" t="s">
        <v>1006</v>
      </c>
    </row>
    <row r="884" spans="1:26" ht="64" x14ac:dyDescent="0.2">
      <c r="A884" s="141">
        <f t="shared" si="50"/>
        <v>883</v>
      </c>
      <c r="B884" s="30">
        <v>43962</v>
      </c>
      <c r="C884" s="29" t="s">
        <v>141</v>
      </c>
      <c r="D884" s="10" t="s">
        <v>36</v>
      </c>
      <c r="E884" s="29" t="s">
        <v>36</v>
      </c>
      <c r="G884" s="2" t="s">
        <v>89</v>
      </c>
      <c r="H884" s="282" t="str">
        <f t="shared" si="51"/>
        <v>Yuma, AZ</v>
      </c>
      <c r="I884" s="250">
        <v>1</v>
      </c>
      <c r="J884" s="11" t="s">
        <v>73</v>
      </c>
      <c r="K884" s="11" t="s">
        <v>74</v>
      </c>
      <c r="L884" s="11" t="s">
        <v>73</v>
      </c>
      <c r="M884" s="11" t="s">
        <v>74</v>
      </c>
      <c r="O884" s="29" t="s">
        <v>74</v>
      </c>
      <c r="P884" s="11" t="s">
        <v>73</v>
      </c>
      <c r="Q884" s="231" t="s">
        <v>75</v>
      </c>
      <c r="S884" s="29" t="s">
        <v>76</v>
      </c>
      <c r="T884" s="30">
        <v>43966</v>
      </c>
      <c r="V884" s="30" t="s">
        <v>944</v>
      </c>
      <c r="W884" s="29" t="s">
        <v>1007</v>
      </c>
      <c r="X884" s="354" t="s">
        <v>1008</v>
      </c>
    </row>
    <row r="885" spans="1:26" ht="16" x14ac:dyDescent="0.2">
      <c r="A885" s="141">
        <f t="shared" si="50"/>
        <v>884</v>
      </c>
      <c r="B885" s="30">
        <v>43962</v>
      </c>
      <c r="C885" s="29" t="s">
        <v>141</v>
      </c>
      <c r="D885" s="10" t="s">
        <v>36</v>
      </c>
      <c r="E885" s="29" t="s">
        <v>36</v>
      </c>
      <c r="G885" s="2" t="s">
        <v>89</v>
      </c>
      <c r="H885" s="282" t="str">
        <f t="shared" si="51"/>
        <v>Yuma, AZ</v>
      </c>
      <c r="I885" s="250">
        <v>1</v>
      </c>
      <c r="J885" s="11" t="s">
        <v>73</v>
      </c>
      <c r="K885" s="11" t="s">
        <v>74</v>
      </c>
      <c r="L885" s="11" t="s">
        <v>73</v>
      </c>
      <c r="M885" s="11" t="s">
        <v>74</v>
      </c>
      <c r="O885" s="29" t="s">
        <v>74</v>
      </c>
      <c r="P885" s="11" t="s">
        <v>73</v>
      </c>
      <c r="Q885" s="231" t="s">
        <v>75</v>
      </c>
      <c r="S885" s="29" t="s">
        <v>76</v>
      </c>
      <c r="T885" s="30">
        <v>43966</v>
      </c>
      <c r="V885" s="30" t="s">
        <v>944</v>
      </c>
      <c r="W885" s="29" t="s">
        <v>1009</v>
      </c>
      <c r="X885" s="334" t="s">
        <v>1010</v>
      </c>
    </row>
    <row r="886" spans="1:26" s="205" customFormat="1" ht="48" x14ac:dyDescent="0.2">
      <c r="A886" s="313">
        <f t="shared" si="50"/>
        <v>885</v>
      </c>
      <c r="B886" s="326">
        <v>43962</v>
      </c>
      <c r="C886" s="205" t="s">
        <v>141</v>
      </c>
      <c r="D886" s="64" t="s">
        <v>36</v>
      </c>
      <c r="E886" s="205" t="s">
        <v>288</v>
      </c>
      <c r="G886" s="62" t="s">
        <v>89</v>
      </c>
      <c r="H886" s="188" t="str">
        <f t="shared" si="51"/>
        <v>Wellton, AZ</v>
      </c>
      <c r="I886" s="289">
        <v>1</v>
      </c>
      <c r="J886" s="64" t="s">
        <v>73</v>
      </c>
      <c r="K886" s="64" t="s">
        <v>74</v>
      </c>
      <c r="L886" s="64" t="s">
        <v>73</v>
      </c>
      <c r="M886" s="64" t="s">
        <v>74</v>
      </c>
      <c r="N886" s="29"/>
      <c r="O886" s="205" t="s">
        <v>74</v>
      </c>
      <c r="P886" s="64" t="s">
        <v>73</v>
      </c>
      <c r="Q886" s="197" t="s">
        <v>90</v>
      </c>
      <c r="R886" s="326">
        <v>43966</v>
      </c>
      <c r="S886" s="205" t="s">
        <v>76</v>
      </c>
      <c r="T886" s="326">
        <v>43977</v>
      </c>
      <c r="U886" s="326"/>
      <c r="V886" s="326" t="s">
        <v>944</v>
      </c>
      <c r="W886" s="205" t="s">
        <v>534</v>
      </c>
      <c r="X886" s="335" t="s">
        <v>1763</v>
      </c>
      <c r="Y886" s="29"/>
      <c r="Z886" s="176"/>
    </row>
    <row r="887" spans="1:26" ht="96" x14ac:dyDescent="0.2">
      <c r="A887" s="141">
        <f t="shared" si="50"/>
        <v>886</v>
      </c>
      <c r="B887" s="30">
        <v>43962</v>
      </c>
      <c r="C887" s="29" t="s">
        <v>141</v>
      </c>
      <c r="D887" s="10" t="s">
        <v>33</v>
      </c>
      <c r="E887" s="29" t="s">
        <v>147</v>
      </c>
      <c r="G887" s="2" t="s">
        <v>89</v>
      </c>
      <c r="H887" s="282" t="str">
        <f t="shared" si="51"/>
        <v>San Ysidro, CA</v>
      </c>
      <c r="I887" s="250">
        <v>1</v>
      </c>
      <c r="J887" s="11" t="s">
        <v>73</v>
      </c>
      <c r="K887" s="11" t="s">
        <v>74</v>
      </c>
      <c r="L887" s="11" t="s">
        <v>73</v>
      </c>
      <c r="M887" s="11" t="s">
        <v>74</v>
      </c>
      <c r="O887" s="29" t="s">
        <v>73</v>
      </c>
      <c r="P887" s="11" t="s">
        <v>73</v>
      </c>
      <c r="Q887" s="231" t="s">
        <v>75</v>
      </c>
      <c r="S887" s="29" t="s">
        <v>76</v>
      </c>
      <c r="T887" s="30">
        <v>43966</v>
      </c>
      <c r="V887" s="30" t="s">
        <v>944</v>
      </c>
      <c r="W887" s="29" t="s">
        <v>77</v>
      </c>
      <c r="X887" s="361" t="s">
        <v>1011</v>
      </c>
    </row>
    <row r="888" spans="1:26" s="205" customFormat="1" ht="48" x14ac:dyDescent="0.2">
      <c r="A888" s="313">
        <f t="shared" si="50"/>
        <v>887</v>
      </c>
      <c r="B888" s="326">
        <v>43962</v>
      </c>
      <c r="C888" s="205" t="s">
        <v>141</v>
      </c>
      <c r="D888" s="64" t="s">
        <v>33</v>
      </c>
      <c r="E888" s="205" t="s">
        <v>251</v>
      </c>
      <c r="G888" s="62" t="str">
        <f t="shared" ref="G888:G912" si="52">INDEX(CORRIDORS,MATCH(E888, STATIONCODES, 0))</f>
        <v>OPS West</v>
      </c>
      <c r="H888" s="188" t="str">
        <f t="shared" si="51"/>
        <v>Boulevard, CA</v>
      </c>
      <c r="I888" s="289">
        <v>1</v>
      </c>
      <c r="J888" s="64" t="s">
        <v>73</v>
      </c>
      <c r="K888" s="64" t="s">
        <v>74</v>
      </c>
      <c r="L888" s="64" t="s">
        <v>73</v>
      </c>
      <c r="M888" s="64" t="s">
        <v>74</v>
      </c>
      <c r="O888" s="205" t="s">
        <v>73</v>
      </c>
      <c r="P888" s="64" t="s">
        <v>73</v>
      </c>
      <c r="Q888" s="197" t="s">
        <v>90</v>
      </c>
      <c r="R888" s="326">
        <v>43962</v>
      </c>
      <c r="S888" s="205" t="s">
        <v>120</v>
      </c>
      <c r="T888" s="326"/>
      <c r="U888" s="326"/>
      <c r="V888" s="326" t="s">
        <v>944</v>
      </c>
      <c r="W888" s="205" t="s">
        <v>125</v>
      </c>
      <c r="X888" s="342" t="s">
        <v>1012</v>
      </c>
      <c r="Z888" s="330"/>
    </row>
    <row r="889" spans="1:26" ht="32" x14ac:dyDescent="0.2">
      <c r="A889" s="141">
        <f t="shared" si="50"/>
        <v>888</v>
      </c>
      <c r="B889" s="30">
        <v>43963</v>
      </c>
      <c r="C889" s="133" t="s">
        <v>141</v>
      </c>
      <c r="D889" s="10" t="s">
        <v>20</v>
      </c>
      <c r="E889" s="29" t="s">
        <v>20</v>
      </c>
      <c r="G889" s="16" t="str">
        <f t="shared" si="52"/>
        <v>OPS East</v>
      </c>
      <c r="H889" s="282" t="str">
        <f t="shared" si="51"/>
        <v>Edinburg, TX</v>
      </c>
      <c r="I889" s="250">
        <v>1</v>
      </c>
      <c r="J889" s="43" t="s">
        <v>73</v>
      </c>
      <c r="K889" s="43" t="s">
        <v>74</v>
      </c>
      <c r="L889" s="43" t="s">
        <v>73</v>
      </c>
      <c r="M889" s="43" t="s">
        <v>74</v>
      </c>
      <c r="O889" s="29" t="s">
        <v>74</v>
      </c>
      <c r="P889" s="11" t="s">
        <v>73</v>
      </c>
      <c r="Q889" s="231" t="s">
        <v>75</v>
      </c>
      <c r="S889" s="133" t="s">
        <v>76</v>
      </c>
      <c r="T889" s="30">
        <v>43965</v>
      </c>
      <c r="V889" s="30" t="s">
        <v>944</v>
      </c>
      <c r="W889" s="29" t="s">
        <v>160</v>
      </c>
      <c r="X889" s="355" t="s">
        <v>1013</v>
      </c>
    </row>
    <row r="890" spans="1:26" ht="16" x14ac:dyDescent="0.2">
      <c r="A890" s="141">
        <f t="shared" si="50"/>
        <v>889</v>
      </c>
      <c r="B890" s="30">
        <v>43963</v>
      </c>
      <c r="C890" s="133" t="s">
        <v>141</v>
      </c>
      <c r="D890" s="10" t="s">
        <v>20</v>
      </c>
      <c r="E890" s="29" t="s">
        <v>20</v>
      </c>
      <c r="G890" s="16" t="str">
        <f t="shared" si="52"/>
        <v>OPS East</v>
      </c>
      <c r="H890" s="282" t="str">
        <f t="shared" si="51"/>
        <v>Edinburg, TX</v>
      </c>
      <c r="I890" s="250">
        <v>1</v>
      </c>
      <c r="J890" s="43" t="s">
        <v>73</v>
      </c>
      <c r="K890" s="43" t="s">
        <v>74</v>
      </c>
      <c r="L890" s="43" t="s">
        <v>73</v>
      </c>
      <c r="M890" s="43" t="s">
        <v>74</v>
      </c>
      <c r="O890" s="29" t="s">
        <v>74</v>
      </c>
      <c r="P890" s="11" t="s">
        <v>74</v>
      </c>
      <c r="Q890" s="231"/>
      <c r="S890" s="133" t="s">
        <v>76</v>
      </c>
      <c r="T890" s="30">
        <v>43965</v>
      </c>
      <c r="V890" s="30" t="s">
        <v>944</v>
      </c>
      <c r="W890" s="29" t="s">
        <v>160</v>
      </c>
      <c r="X890" s="358" t="s">
        <v>1014</v>
      </c>
    </row>
    <row r="891" spans="1:26" ht="16" x14ac:dyDescent="0.2">
      <c r="A891" s="141">
        <f t="shared" si="50"/>
        <v>890</v>
      </c>
      <c r="B891" s="30">
        <v>43963</v>
      </c>
      <c r="C891" s="133" t="s">
        <v>141</v>
      </c>
      <c r="D891" s="10" t="s">
        <v>20</v>
      </c>
      <c r="E891" s="29" t="s">
        <v>20</v>
      </c>
      <c r="G891" s="16" t="str">
        <f t="shared" si="52"/>
        <v>OPS East</v>
      </c>
      <c r="H891" s="282" t="str">
        <f t="shared" si="51"/>
        <v>Edinburg, TX</v>
      </c>
      <c r="I891" s="250">
        <v>1</v>
      </c>
      <c r="J891" s="43" t="s">
        <v>73</v>
      </c>
      <c r="K891" s="43" t="s">
        <v>74</v>
      </c>
      <c r="L891" s="43" t="s">
        <v>73</v>
      </c>
      <c r="M891" s="43" t="s">
        <v>74</v>
      </c>
      <c r="O891" s="29" t="s">
        <v>74</v>
      </c>
      <c r="P891" s="11" t="s">
        <v>74</v>
      </c>
      <c r="Q891" s="231"/>
      <c r="S891" s="133" t="s">
        <v>76</v>
      </c>
      <c r="T891" s="30">
        <v>43965</v>
      </c>
      <c r="V891" s="30" t="s">
        <v>944</v>
      </c>
      <c r="W891" s="29" t="s">
        <v>160</v>
      </c>
      <c r="X891" s="358" t="s">
        <v>1014</v>
      </c>
    </row>
    <row r="892" spans="1:26" ht="16" x14ac:dyDescent="0.2">
      <c r="A892" s="141">
        <f t="shared" si="50"/>
        <v>891</v>
      </c>
      <c r="B892" s="30">
        <v>43963</v>
      </c>
      <c r="C892" s="133" t="s">
        <v>141</v>
      </c>
      <c r="D892" s="10" t="s">
        <v>20</v>
      </c>
      <c r="E892" s="29" t="s">
        <v>20</v>
      </c>
      <c r="G892" s="16" t="str">
        <f t="shared" si="52"/>
        <v>OPS East</v>
      </c>
      <c r="H892" s="282" t="str">
        <f t="shared" si="51"/>
        <v>Edinburg, TX</v>
      </c>
      <c r="I892" s="250">
        <v>1</v>
      </c>
      <c r="J892" s="43" t="s">
        <v>73</v>
      </c>
      <c r="K892" s="43" t="s">
        <v>74</v>
      </c>
      <c r="L892" s="43" t="s">
        <v>73</v>
      </c>
      <c r="M892" s="43" t="s">
        <v>74</v>
      </c>
      <c r="O892" s="29" t="s">
        <v>74</v>
      </c>
      <c r="P892" s="11" t="s">
        <v>74</v>
      </c>
      <c r="Q892" s="231"/>
      <c r="S892" s="133" t="s">
        <v>76</v>
      </c>
      <c r="T892" s="30">
        <v>43965</v>
      </c>
      <c r="V892" s="30" t="s">
        <v>944</v>
      </c>
      <c r="W892" s="29" t="s">
        <v>160</v>
      </c>
      <c r="X892" s="358" t="s">
        <v>1014</v>
      </c>
    </row>
    <row r="893" spans="1:26" ht="32" x14ac:dyDescent="0.2">
      <c r="A893" s="141">
        <f t="shared" si="50"/>
        <v>892</v>
      </c>
      <c r="B893" s="30">
        <v>43963</v>
      </c>
      <c r="C893" s="29" t="s">
        <v>141</v>
      </c>
      <c r="D893" s="10" t="s">
        <v>28</v>
      </c>
      <c r="E893" s="29" t="s">
        <v>119</v>
      </c>
      <c r="G893" s="16" t="str">
        <f t="shared" si="52"/>
        <v>OPS Central</v>
      </c>
      <c r="H893" s="282" t="str">
        <f t="shared" si="51"/>
        <v>Clint, TX</v>
      </c>
      <c r="I893" s="250">
        <v>1</v>
      </c>
      <c r="J893" s="11" t="s">
        <v>73</v>
      </c>
      <c r="K893" s="11" t="s">
        <v>74</v>
      </c>
      <c r="L893" s="11" t="s">
        <v>73</v>
      </c>
      <c r="M893" s="11" t="s">
        <v>74</v>
      </c>
      <c r="O893" s="29" t="s">
        <v>74</v>
      </c>
      <c r="P893" s="11" t="s">
        <v>73</v>
      </c>
      <c r="Q893" s="231" t="s">
        <v>75</v>
      </c>
      <c r="S893" s="133" t="s">
        <v>76</v>
      </c>
      <c r="T893" s="30">
        <v>43970</v>
      </c>
      <c r="V893" s="30" t="s">
        <v>944</v>
      </c>
      <c r="W893" s="29" t="s">
        <v>77</v>
      </c>
      <c r="X893" s="334" t="s">
        <v>1015</v>
      </c>
    </row>
    <row r="894" spans="1:26" s="205" customFormat="1" ht="32" x14ac:dyDescent="0.2">
      <c r="A894" s="313">
        <f t="shared" si="50"/>
        <v>893</v>
      </c>
      <c r="B894" s="326">
        <v>43963</v>
      </c>
      <c r="C894" s="205" t="s">
        <v>141</v>
      </c>
      <c r="D894" s="64" t="s">
        <v>34</v>
      </c>
      <c r="E894" s="205" t="s">
        <v>95</v>
      </c>
      <c r="G894" s="62" t="str">
        <f t="shared" si="52"/>
        <v>OPS West</v>
      </c>
      <c r="H894" s="188" t="str">
        <f t="shared" si="51"/>
        <v>Calexico, CA</v>
      </c>
      <c r="I894" s="289">
        <v>1</v>
      </c>
      <c r="J894" s="64" t="s">
        <v>73</v>
      </c>
      <c r="K894" s="64" t="s">
        <v>74</v>
      </c>
      <c r="L894" s="64" t="s">
        <v>73</v>
      </c>
      <c r="M894" s="64" t="s">
        <v>74</v>
      </c>
      <c r="N894" s="29"/>
      <c r="O894" s="205" t="s">
        <v>74</v>
      </c>
      <c r="P894" s="64" t="s">
        <v>73</v>
      </c>
      <c r="Q894" s="197" t="s">
        <v>90</v>
      </c>
      <c r="R894" s="326">
        <v>43966</v>
      </c>
      <c r="S894" s="205" t="s">
        <v>120</v>
      </c>
      <c r="T894" s="326"/>
      <c r="U894" s="326"/>
      <c r="V894" s="326" t="s">
        <v>944</v>
      </c>
      <c r="W894" s="205" t="s">
        <v>77</v>
      </c>
      <c r="X894" s="362" t="s">
        <v>1016</v>
      </c>
      <c r="Y894" s="29"/>
      <c r="Z894" s="176"/>
    </row>
    <row r="895" spans="1:26" ht="16" x14ac:dyDescent="0.2">
      <c r="A895" s="141">
        <f t="shared" si="50"/>
        <v>894</v>
      </c>
      <c r="B895" s="30">
        <f>B894</f>
        <v>43963</v>
      </c>
      <c r="C895" s="29" t="s">
        <v>141</v>
      </c>
      <c r="D895" s="10" t="s">
        <v>34</v>
      </c>
      <c r="E895" s="29" t="s">
        <v>95</v>
      </c>
      <c r="G895" s="16" t="str">
        <f t="shared" si="52"/>
        <v>OPS West</v>
      </c>
      <c r="H895" s="282" t="str">
        <f t="shared" si="51"/>
        <v>Calexico, CA</v>
      </c>
      <c r="I895" s="250">
        <v>1</v>
      </c>
      <c r="J895" s="11" t="s">
        <v>73</v>
      </c>
      <c r="K895" s="11" t="s">
        <v>74</v>
      </c>
      <c r="L895" s="11" t="s">
        <v>73</v>
      </c>
      <c r="M895" s="11" t="s">
        <v>74</v>
      </c>
      <c r="O895" s="29" t="s">
        <v>74</v>
      </c>
      <c r="P895" s="11" t="s">
        <v>74</v>
      </c>
      <c r="Q895" s="231"/>
      <c r="S895" s="133" t="s">
        <v>76</v>
      </c>
      <c r="T895" s="30">
        <v>43968</v>
      </c>
      <c r="V895" s="30" t="s">
        <v>944</v>
      </c>
      <c r="W895" s="29" t="s">
        <v>77</v>
      </c>
      <c r="X895" s="358" t="s">
        <v>1017</v>
      </c>
    </row>
    <row r="896" spans="1:26" ht="16" x14ac:dyDescent="0.2">
      <c r="A896" s="141">
        <f t="shared" si="50"/>
        <v>895</v>
      </c>
      <c r="B896" s="30">
        <f t="shared" ref="B896:B902" si="53">B895</f>
        <v>43963</v>
      </c>
      <c r="C896" s="29" t="s">
        <v>141</v>
      </c>
      <c r="D896" s="10" t="s">
        <v>34</v>
      </c>
      <c r="E896" s="29" t="s">
        <v>95</v>
      </c>
      <c r="G896" s="16" t="str">
        <f t="shared" si="52"/>
        <v>OPS West</v>
      </c>
      <c r="H896" s="282" t="str">
        <f t="shared" si="51"/>
        <v>Calexico, CA</v>
      </c>
      <c r="I896" s="250">
        <v>1</v>
      </c>
      <c r="J896" s="11" t="s">
        <v>73</v>
      </c>
      <c r="K896" s="11" t="s">
        <v>74</v>
      </c>
      <c r="L896" s="11" t="s">
        <v>73</v>
      </c>
      <c r="M896" s="11" t="s">
        <v>74</v>
      </c>
      <c r="O896" s="29" t="s">
        <v>74</v>
      </c>
      <c r="P896" s="11" t="s">
        <v>74</v>
      </c>
      <c r="Q896" s="231"/>
      <c r="S896" s="133" t="s">
        <v>76</v>
      </c>
      <c r="T896" s="30">
        <v>43968</v>
      </c>
      <c r="V896" s="30" t="s">
        <v>944</v>
      </c>
      <c r="W896" s="29" t="s">
        <v>77</v>
      </c>
      <c r="X896" s="355" t="s">
        <v>1017</v>
      </c>
    </row>
    <row r="897" spans="1:26" ht="16" x14ac:dyDescent="0.2">
      <c r="A897" s="141">
        <f t="shared" si="50"/>
        <v>896</v>
      </c>
      <c r="B897" s="30">
        <f t="shared" si="53"/>
        <v>43963</v>
      </c>
      <c r="C897" s="29" t="s">
        <v>141</v>
      </c>
      <c r="D897" s="10" t="s">
        <v>34</v>
      </c>
      <c r="E897" s="29" t="s">
        <v>95</v>
      </c>
      <c r="G897" s="16" t="str">
        <f t="shared" si="52"/>
        <v>OPS West</v>
      </c>
      <c r="H897" s="282" t="str">
        <f t="shared" si="51"/>
        <v>Calexico, CA</v>
      </c>
      <c r="I897" s="250">
        <v>1</v>
      </c>
      <c r="J897" s="11" t="s">
        <v>73</v>
      </c>
      <c r="K897" s="11" t="s">
        <v>74</v>
      </c>
      <c r="L897" s="11" t="s">
        <v>73</v>
      </c>
      <c r="M897" s="11" t="s">
        <v>74</v>
      </c>
      <c r="O897" s="29" t="s">
        <v>74</v>
      </c>
      <c r="P897" s="11" t="s">
        <v>74</v>
      </c>
      <c r="Q897" s="231"/>
      <c r="S897" s="133" t="s">
        <v>76</v>
      </c>
      <c r="T897" s="30">
        <v>43968</v>
      </c>
      <c r="V897" s="30" t="s">
        <v>944</v>
      </c>
      <c r="W897" s="29" t="s">
        <v>77</v>
      </c>
      <c r="X897" s="358" t="s">
        <v>1017</v>
      </c>
    </row>
    <row r="898" spans="1:26" ht="16" x14ac:dyDescent="0.2">
      <c r="A898" s="141">
        <f t="shared" si="50"/>
        <v>897</v>
      </c>
      <c r="B898" s="30">
        <f t="shared" si="53"/>
        <v>43963</v>
      </c>
      <c r="C898" s="29" t="s">
        <v>141</v>
      </c>
      <c r="D898" s="10" t="s">
        <v>34</v>
      </c>
      <c r="E898" s="29" t="s">
        <v>95</v>
      </c>
      <c r="G898" s="16" t="str">
        <f t="shared" si="52"/>
        <v>OPS West</v>
      </c>
      <c r="H898" s="282" t="str">
        <f t="shared" si="51"/>
        <v>Calexico, CA</v>
      </c>
      <c r="I898" s="250">
        <v>1</v>
      </c>
      <c r="J898" s="11" t="s">
        <v>73</v>
      </c>
      <c r="K898" s="11" t="s">
        <v>74</v>
      </c>
      <c r="L898" s="11" t="s">
        <v>73</v>
      </c>
      <c r="M898" s="11" t="s">
        <v>74</v>
      </c>
      <c r="O898" s="29" t="s">
        <v>74</v>
      </c>
      <c r="P898" s="11" t="s">
        <v>74</v>
      </c>
      <c r="Q898" s="231"/>
      <c r="S898" s="133" t="s">
        <v>76</v>
      </c>
      <c r="T898" s="30">
        <v>43968</v>
      </c>
      <c r="V898" s="30" t="s">
        <v>944</v>
      </c>
      <c r="W898" s="29" t="s">
        <v>77</v>
      </c>
      <c r="X898" s="355" t="s">
        <v>1017</v>
      </c>
    </row>
    <row r="899" spans="1:26" ht="32" x14ac:dyDescent="0.2">
      <c r="A899" s="141">
        <f t="shared" ref="A899:A932" si="54">A898+1</f>
        <v>898</v>
      </c>
      <c r="B899" s="30">
        <f t="shared" si="53"/>
        <v>43963</v>
      </c>
      <c r="C899" s="29" t="s">
        <v>141</v>
      </c>
      <c r="D899" s="10" t="s">
        <v>34</v>
      </c>
      <c r="E899" s="29" t="s">
        <v>95</v>
      </c>
      <c r="G899" s="16" t="str">
        <f t="shared" si="52"/>
        <v>OPS West</v>
      </c>
      <c r="H899" s="282" t="str">
        <f t="shared" si="51"/>
        <v>Calexico, CA</v>
      </c>
      <c r="I899" s="250">
        <v>1</v>
      </c>
      <c r="J899" s="11" t="s">
        <v>73</v>
      </c>
      <c r="K899" s="11" t="s">
        <v>74</v>
      </c>
      <c r="L899" s="11" t="s">
        <v>73</v>
      </c>
      <c r="M899" s="11" t="s">
        <v>74</v>
      </c>
      <c r="O899" s="29" t="s">
        <v>74</v>
      </c>
      <c r="P899" s="11" t="s">
        <v>73</v>
      </c>
      <c r="Q899" s="231" t="s">
        <v>75</v>
      </c>
      <c r="S899" s="133" t="s">
        <v>76</v>
      </c>
      <c r="T899" s="30">
        <v>43966</v>
      </c>
      <c r="V899" s="30" t="s">
        <v>944</v>
      </c>
      <c r="W899" s="29" t="s">
        <v>77</v>
      </c>
      <c r="X899" s="358" t="s">
        <v>1018</v>
      </c>
    </row>
    <row r="900" spans="1:26" ht="16" x14ac:dyDescent="0.2">
      <c r="A900" s="141">
        <f t="shared" si="54"/>
        <v>899</v>
      </c>
      <c r="B900" s="30">
        <f t="shared" si="53"/>
        <v>43963</v>
      </c>
      <c r="C900" s="29" t="s">
        <v>141</v>
      </c>
      <c r="D900" s="10" t="s">
        <v>34</v>
      </c>
      <c r="E900" s="29" t="s">
        <v>95</v>
      </c>
      <c r="G900" s="16" t="str">
        <f t="shared" si="52"/>
        <v>OPS West</v>
      </c>
      <c r="H900" s="282" t="str">
        <f t="shared" si="51"/>
        <v>Calexico, CA</v>
      </c>
      <c r="I900" s="250">
        <v>1</v>
      </c>
      <c r="J900" s="11" t="s">
        <v>73</v>
      </c>
      <c r="K900" s="11" t="s">
        <v>74</v>
      </c>
      <c r="L900" s="11" t="s">
        <v>73</v>
      </c>
      <c r="M900" s="11" t="s">
        <v>74</v>
      </c>
      <c r="O900" s="29" t="s">
        <v>74</v>
      </c>
      <c r="P900" s="11" t="s">
        <v>73</v>
      </c>
      <c r="Q900" s="231" t="s">
        <v>75</v>
      </c>
      <c r="S900" s="133" t="s">
        <v>76</v>
      </c>
      <c r="T900" s="30">
        <v>43971</v>
      </c>
      <c r="V900" s="30" t="s">
        <v>944</v>
      </c>
      <c r="W900" s="29" t="s">
        <v>77</v>
      </c>
      <c r="X900" s="355" t="s">
        <v>1019</v>
      </c>
    </row>
    <row r="901" spans="1:26" ht="32" x14ac:dyDescent="0.2">
      <c r="A901" s="141">
        <f t="shared" si="54"/>
        <v>900</v>
      </c>
      <c r="B901" s="30">
        <f t="shared" si="53"/>
        <v>43963</v>
      </c>
      <c r="C901" s="29" t="s">
        <v>141</v>
      </c>
      <c r="D901" s="10" t="s">
        <v>34</v>
      </c>
      <c r="E901" s="29" t="s">
        <v>95</v>
      </c>
      <c r="G901" s="16" t="str">
        <f t="shared" si="52"/>
        <v>OPS West</v>
      </c>
      <c r="H901" s="282" t="str">
        <f t="shared" si="51"/>
        <v>Calexico, CA</v>
      </c>
      <c r="I901" s="250">
        <v>1</v>
      </c>
      <c r="J901" s="11" t="s">
        <v>73</v>
      </c>
      <c r="K901" s="11" t="s">
        <v>74</v>
      </c>
      <c r="L901" s="11" t="s">
        <v>73</v>
      </c>
      <c r="M901" s="11" t="s">
        <v>74</v>
      </c>
      <c r="O901" s="29" t="s">
        <v>74</v>
      </c>
      <c r="P901" s="11" t="s">
        <v>73</v>
      </c>
      <c r="Q901" s="231" t="s">
        <v>75</v>
      </c>
      <c r="S901" s="133" t="s">
        <v>76</v>
      </c>
      <c r="T901" s="30">
        <v>43971</v>
      </c>
      <c r="V901" s="30" t="s">
        <v>944</v>
      </c>
      <c r="W901" s="29" t="s">
        <v>77</v>
      </c>
      <c r="X901" s="336" t="s">
        <v>1020</v>
      </c>
    </row>
    <row r="902" spans="1:26" s="205" customFormat="1" ht="32" x14ac:dyDescent="0.2">
      <c r="A902" s="313">
        <f t="shared" si="54"/>
        <v>901</v>
      </c>
      <c r="B902" s="326">
        <f t="shared" si="53"/>
        <v>43963</v>
      </c>
      <c r="C902" s="205" t="s">
        <v>141</v>
      </c>
      <c r="D902" s="64" t="s">
        <v>34</v>
      </c>
      <c r="E902" s="205" t="s">
        <v>95</v>
      </c>
      <c r="G902" s="62" t="str">
        <f t="shared" si="52"/>
        <v>OPS West</v>
      </c>
      <c r="H902" s="188" t="str">
        <f t="shared" si="51"/>
        <v>Calexico, CA</v>
      </c>
      <c r="I902" s="289">
        <v>1</v>
      </c>
      <c r="J902" s="64" t="s">
        <v>73</v>
      </c>
      <c r="K902" s="64" t="s">
        <v>74</v>
      </c>
      <c r="L902" s="64" t="s">
        <v>73</v>
      </c>
      <c r="M902" s="64" t="s">
        <v>74</v>
      </c>
      <c r="N902" s="29"/>
      <c r="O902" s="205" t="s">
        <v>74</v>
      </c>
      <c r="P902" s="64" t="s">
        <v>73</v>
      </c>
      <c r="Q902" s="197" t="s">
        <v>90</v>
      </c>
      <c r="R902" s="326">
        <v>43971</v>
      </c>
      <c r="S902" s="205" t="s">
        <v>120</v>
      </c>
      <c r="T902" s="326"/>
      <c r="U902" s="326"/>
      <c r="V902" s="326" t="s">
        <v>944</v>
      </c>
      <c r="W902" s="205" t="s">
        <v>77</v>
      </c>
      <c r="X902" s="362" t="s">
        <v>1021</v>
      </c>
      <c r="Y902" s="29"/>
      <c r="Z902" s="176"/>
    </row>
    <row r="903" spans="1:26" ht="34" x14ac:dyDescent="0.2">
      <c r="A903" s="141">
        <f t="shared" si="54"/>
        <v>902</v>
      </c>
      <c r="B903" s="30">
        <v>43962</v>
      </c>
      <c r="C903" s="29" t="s">
        <v>141</v>
      </c>
      <c r="D903" s="10" t="s">
        <v>17</v>
      </c>
      <c r="E903" s="29" t="s">
        <v>17</v>
      </c>
      <c r="G903" s="16" t="str">
        <f t="shared" si="52"/>
        <v>OPS East</v>
      </c>
      <c r="H903" s="282" t="str">
        <f t="shared" si="51"/>
        <v>Laredo, TX</v>
      </c>
      <c r="I903" s="250">
        <v>1</v>
      </c>
      <c r="J903" s="11" t="s">
        <v>73</v>
      </c>
      <c r="K903" s="11" t="s">
        <v>74</v>
      </c>
      <c r="L903" s="11" t="s">
        <v>73</v>
      </c>
      <c r="M903" s="11" t="s">
        <v>74</v>
      </c>
      <c r="O903" s="29" t="s">
        <v>74</v>
      </c>
      <c r="P903" s="11" t="s">
        <v>74</v>
      </c>
      <c r="Q903" s="231"/>
      <c r="S903" s="133" t="s">
        <v>76</v>
      </c>
      <c r="V903" s="30" t="s">
        <v>944</v>
      </c>
      <c r="W903" s="29" t="s">
        <v>77</v>
      </c>
      <c r="X903" s="339" t="s">
        <v>1022</v>
      </c>
    </row>
    <row r="904" spans="1:26" ht="17" x14ac:dyDescent="0.2">
      <c r="A904" s="141">
        <f t="shared" si="54"/>
        <v>903</v>
      </c>
      <c r="B904" s="30">
        <v>43962</v>
      </c>
      <c r="C904" s="29" t="s">
        <v>141</v>
      </c>
      <c r="D904" s="10" t="s">
        <v>17</v>
      </c>
      <c r="E904" s="29" t="s">
        <v>17</v>
      </c>
      <c r="G904" s="16" t="str">
        <f t="shared" si="52"/>
        <v>OPS East</v>
      </c>
      <c r="H904" s="282" t="str">
        <f t="shared" si="51"/>
        <v>Laredo, TX</v>
      </c>
      <c r="I904" s="250">
        <v>1</v>
      </c>
      <c r="J904" s="11" t="s">
        <v>73</v>
      </c>
      <c r="K904" s="11" t="s">
        <v>74</v>
      </c>
      <c r="L904" s="11" t="s">
        <v>73</v>
      </c>
      <c r="M904" s="11" t="s">
        <v>74</v>
      </c>
      <c r="O904" s="29" t="s">
        <v>74</v>
      </c>
      <c r="P904" s="11" t="s">
        <v>73</v>
      </c>
      <c r="Q904" s="231" t="s">
        <v>75</v>
      </c>
      <c r="S904" s="133" t="s">
        <v>76</v>
      </c>
      <c r="T904" s="30">
        <v>43969</v>
      </c>
      <c r="V904" s="30" t="s">
        <v>944</v>
      </c>
      <c r="W904" s="29" t="s">
        <v>77</v>
      </c>
      <c r="X904" s="357" t="s">
        <v>1023</v>
      </c>
    </row>
    <row r="905" spans="1:26" ht="17" x14ac:dyDescent="0.2">
      <c r="A905" s="141">
        <f t="shared" si="54"/>
        <v>904</v>
      </c>
      <c r="B905" s="30">
        <v>43963</v>
      </c>
      <c r="C905" s="29" t="s">
        <v>141</v>
      </c>
      <c r="D905" s="10" t="s">
        <v>17</v>
      </c>
      <c r="E905" s="29" t="s">
        <v>838</v>
      </c>
      <c r="G905" s="16" t="str">
        <f t="shared" si="52"/>
        <v>OPS East</v>
      </c>
      <c r="H905" s="282" t="str">
        <f t="shared" si="51"/>
        <v>Laredo, TX</v>
      </c>
      <c r="I905" s="250">
        <v>1</v>
      </c>
      <c r="J905" s="11" t="s">
        <v>73</v>
      </c>
      <c r="K905" s="11" t="s">
        <v>74</v>
      </c>
      <c r="L905" s="11" t="s">
        <v>73</v>
      </c>
      <c r="M905" s="11" t="s">
        <v>74</v>
      </c>
      <c r="O905" s="29" t="s">
        <v>74</v>
      </c>
      <c r="P905" s="11" t="s">
        <v>73</v>
      </c>
      <c r="Q905" s="231" t="s">
        <v>75</v>
      </c>
      <c r="S905" s="133" t="s">
        <v>120</v>
      </c>
      <c r="V905" s="30" t="s">
        <v>944</v>
      </c>
      <c r="W905" s="29" t="s">
        <v>77</v>
      </c>
      <c r="X905" s="357" t="s">
        <v>1024</v>
      </c>
    </row>
    <row r="906" spans="1:26" ht="17" x14ac:dyDescent="0.2">
      <c r="A906" s="141">
        <f t="shared" si="54"/>
        <v>905</v>
      </c>
      <c r="B906" s="30">
        <v>43963</v>
      </c>
      <c r="C906" s="29" t="s">
        <v>141</v>
      </c>
      <c r="D906" s="10" t="s">
        <v>17</v>
      </c>
      <c r="E906" s="29" t="s">
        <v>517</v>
      </c>
      <c r="G906" s="16" t="str">
        <f t="shared" si="52"/>
        <v>OPS East</v>
      </c>
      <c r="H906" s="282" t="str">
        <f t="shared" si="51"/>
        <v>Laredo, TX</v>
      </c>
      <c r="I906" s="250">
        <v>1</v>
      </c>
      <c r="J906" s="11" t="s">
        <v>73</v>
      </c>
      <c r="K906" s="11" t="s">
        <v>74</v>
      </c>
      <c r="L906" s="11" t="s">
        <v>73</v>
      </c>
      <c r="M906" s="11" t="s">
        <v>74</v>
      </c>
      <c r="O906" s="29" t="s">
        <v>74</v>
      </c>
      <c r="P906" s="11" t="s">
        <v>73</v>
      </c>
      <c r="Q906" s="231" t="s">
        <v>75</v>
      </c>
      <c r="S906" s="133" t="s">
        <v>76</v>
      </c>
      <c r="V906" s="30" t="s">
        <v>944</v>
      </c>
      <c r="W906" s="29" t="s">
        <v>77</v>
      </c>
      <c r="X906" s="339" t="s">
        <v>1025</v>
      </c>
    </row>
    <row r="907" spans="1:26" s="205" customFormat="1" ht="64" x14ac:dyDescent="0.2">
      <c r="A907" s="313">
        <f t="shared" si="54"/>
        <v>906</v>
      </c>
      <c r="B907" s="326">
        <v>43963</v>
      </c>
      <c r="C907" s="205" t="s">
        <v>141</v>
      </c>
      <c r="D907" s="64" t="s">
        <v>25</v>
      </c>
      <c r="E907" s="205" t="s">
        <v>829</v>
      </c>
      <c r="G907" s="62" t="str">
        <f t="shared" si="52"/>
        <v>OPS Central</v>
      </c>
      <c r="H907" s="188" t="str">
        <f t="shared" si="51"/>
        <v>Van Horn, TX</v>
      </c>
      <c r="I907" s="289">
        <v>1</v>
      </c>
      <c r="J907" s="64" t="s">
        <v>73</v>
      </c>
      <c r="K907" s="64" t="s">
        <v>74</v>
      </c>
      <c r="L907" s="64" t="s">
        <v>73</v>
      </c>
      <c r="M907" s="64" t="s">
        <v>74</v>
      </c>
      <c r="N907" s="29"/>
      <c r="O907" s="205" t="s">
        <v>73</v>
      </c>
      <c r="P907" s="64" t="s">
        <v>73</v>
      </c>
      <c r="Q907" s="197" t="s">
        <v>90</v>
      </c>
      <c r="R907" s="326">
        <v>43969</v>
      </c>
      <c r="S907" s="205" t="s">
        <v>120</v>
      </c>
      <c r="T907" s="326"/>
      <c r="U907" s="326"/>
      <c r="V907" s="326" t="s">
        <v>944</v>
      </c>
      <c r="W907" s="205" t="s">
        <v>77</v>
      </c>
      <c r="X907" s="363" t="s">
        <v>1754</v>
      </c>
      <c r="Y907" s="29"/>
      <c r="Z907" s="176"/>
    </row>
    <row r="908" spans="1:26" ht="32" x14ac:dyDescent="0.2">
      <c r="A908" s="141">
        <f t="shared" si="54"/>
        <v>907</v>
      </c>
      <c r="B908" s="30">
        <v>43963</v>
      </c>
      <c r="C908" s="29" t="s">
        <v>141</v>
      </c>
      <c r="D908" s="10" t="s">
        <v>20</v>
      </c>
      <c r="E908" s="29" t="s">
        <v>134</v>
      </c>
      <c r="G908" s="16" t="str">
        <f t="shared" si="52"/>
        <v>OPS East</v>
      </c>
      <c r="H908" s="282" t="str">
        <f t="shared" si="51"/>
        <v>Rio Grand City, TX</v>
      </c>
      <c r="I908" s="250">
        <v>1</v>
      </c>
      <c r="J908" s="11" t="s">
        <v>73</v>
      </c>
      <c r="K908" s="11" t="s">
        <v>74</v>
      </c>
      <c r="L908" s="11" t="s">
        <v>73</v>
      </c>
      <c r="M908" s="11" t="s">
        <v>74</v>
      </c>
      <c r="O908" s="29" t="s">
        <v>73</v>
      </c>
      <c r="P908" s="11" t="s">
        <v>73</v>
      </c>
      <c r="Q908" s="231" t="s">
        <v>75</v>
      </c>
      <c r="S908" s="133" t="s">
        <v>76</v>
      </c>
      <c r="T908" s="30">
        <v>43967</v>
      </c>
      <c r="V908" s="30" t="s">
        <v>944</v>
      </c>
      <c r="W908" s="29" t="s">
        <v>77</v>
      </c>
      <c r="X908" s="355" t="s">
        <v>1026</v>
      </c>
    </row>
    <row r="909" spans="1:26" ht="32" x14ac:dyDescent="0.2">
      <c r="A909" s="141">
        <f t="shared" si="54"/>
        <v>908</v>
      </c>
      <c r="B909" s="30">
        <v>43963</v>
      </c>
      <c r="C909" s="29" t="s">
        <v>141</v>
      </c>
      <c r="D909" s="10" t="s">
        <v>20</v>
      </c>
      <c r="E909" s="29" t="s">
        <v>134</v>
      </c>
      <c r="G909" s="16" t="str">
        <f t="shared" si="52"/>
        <v>OPS East</v>
      </c>
      <c r="H909" s="282" t="str">
        <f t="shared" si="51"/>
        <v>Rio Grand City, TX</v>
      </c>
      <c r="I909" s="250">
        <v>1</v>
      </c>
      <c r="J909" s="11" t="s">
        <v>73</v>
      </c>
      <c r="K909" s="11" t="s">
        <v>74</v>
      </c>
      <c r="L909" s="11" t="s">
        <v>73</v>
      </c>
      <c r="M909" s="11" t="s">
        <v>74</v>
      </c>
      <c r="O909" s="29" t="s">
        <v>74</v>
      </c>
      <c r="P909" s="11" t="s">
        <v>74</v>
      </c>
      <c r="Q909" s="231"/>
      <c r="S909" s="133" t="s">
        <v>76</v>
      </c>
      <c r="T909" s="30">
        <v>43973</v>
      </c>
      <c r="V909" s="30" t="s">
        <v>944</v>
      </c>
      <c r="W909" s="29" t="s">
        <v>77</v>
      </c>
      <c r="X909" s="336" t="s">
        <v>1601</v>
      </c>
    </row>
    <row r="910" spans="1:26" ht="32" x14ac:dyDescent="0.2">
      <c r="A910" s="141">
        <f t="shared" si="54"/>
        <v>909</v>
      </c>
      <c r="B910" s="30">
        <v>43963</v>
      </c>
      <c r="C910" s="29" t="s">
        <v>141</v>
      </c>
      <c r="D910" s="10" t="s">
        <v>20</v>
      </c>
      <c r="E910" s="29" t="s">
        <v>134</v>
      </c>
      <c r="G910" s="16" t="str">
        <f t="shared" si="52"/>
        <v>OPS East</v>
      </c>
      <c r="H910" s="282" t="str">
        <f t="shared" si="51"/>
        <v>Rio Grand City, TX</v>
      </c>
      <c r="I910" s="250">
        <v>1</v>
      </c>
      <c r="J910" s="11" t="s">
        <v>73</v>
      </c>
      <c r="K910" s="11" t="s">
        <v>74</v>
      </c>
      <c r="L910" s="11" t="s">
        <v>73</v>
      </c>
      <c r="M910" s="11" t="s">
        <v>74</v>
      </c>
      <c r="O910" s="29" t="s">
        <v>74</v>
      </c>
      <c r="P910" s="11" t="s">
        <v>74</v>
      </c>
      <c r="Q910" s="231"/>
      <c r="S910" s="133" t="s">
        <v>76</v>
      </c>
      <c r="T910" s="30">
        <v>43973</v>
      </c>
      <c r="V910" s="30" t="s">
        <v>944</v>
      </c>
      <c r="W910" s="29" t="s">
        <v>77</v>
      </c>
      <c r="X910" s="358" t="s">
        <v>1601</v>
      </c>
    </row>
    <row r="911" spans="1:26" ht="48" x14ac:dyDescent="0.2">
      <c r="A911" s="141">
        <f t="shared" si="54"/>
        <v>910</v>
      </c>
      <c r="B911" s="30">
        <v>43964</v>
      </c>
      <c r="C911" s="29" t="s">
        <v>141</v>
      </c>
      <c r="D911" s="10" t="s">
        <v>39</v>
      </c>
      <c r="E911" s="29" t="s">
        <v>40</v>
      </c>
      <c r="F911" s="29" t="s">
        <v>1027</v>
      </c>
      <c r="G911" s="16" t="str">
        <f t="shared" si="52"/>
        <v>HQ &amp; NCR</v>
      </c>
      <c r="H911" s="282" t="str">
        <f t="shared" si="51"/>
        <v>Washington, D.C.</v>
      </c>
      <c r="I911" s="250">
        <v>1</v>
      </c>
      <c r="J911" s="11" t="s">
        <v>73</v>
      </c>
      <c r="K911" s="11" t="s">
        <v>73</v>
      </c>
      <c r="L911" s="11" t="s">
        <v>73</v>
      </c>
      <c r="M911" s="11" t="s">
        <v>74</v>
      </c>
      <c r="O911" s="29" t="s">
        <v>74</v>
      </c>
      <c r="P911" s="11" t="s">
        <v>73</v>
      </c>
      <c r="Q911" s="231" t="s">
        <v>978</v>
      </c>
      <c r="S911" s="133" t="s">
        <v>120</v>
      </c>
      <c r="V911" s="30" t="s">
        <v>944</v>
      </c>
      <c r="W911" s="29" t="s">
        <v>555</v>
      </c>
      <c r="X911" s="354" t="s">
        <v>1596</v>
      </c>
    </row>
    <row r="912" spans="1:26" ht="80" x14ac:dyDescent="0.2">
      <c r="A912" s="141">
        <f t="shared" si="54"/>
        <v>911</v>
      </c>
      <c r="B912" s="30">
        <v>43964</v>
      </c>
      <c r="C912" s="29" t="s">
        <v>141</v>
      </c>
      <c r="D912" s="10" t="s">
        <v>20</v>
      </c>
      <c r="E912" s="29" t="s">
        <v>239</v>
      </c>
      <c r="G912" s="16" t="str">
        <f t="shared" si="52"/>
        <v>OPS East</v>
      </c>
      <c r="H912" s="282" t="str">
        <f t="shared" si="51"/>
        <v>Harlingen, TX</v>
      </c>
      <c r="I912" s="250">
        <v>1</v>
      </c>
      <c r="J912" s="11" t="s">
        <v>73</v>
      </c>
      <c r="K912" s="11" t="s">
        <v>74</v>
      </c>
      <c r="L912" s="11" t="s">
        <v>73</v>
      </c>
      <c r="M912" s="11" t="s">
        <v>74</v>
      </c>
      <c r="O912" s="29" t="s">
        <v>74</v>
      </c>
      <c r="P912" s="11" t="s">
        <v>73</v>
      </c>
      <c r="Q912" s="231" t="s">
        <v>75</v>
      </c>
      <c r="S912" s="29" t="s">
        <v>120</v>
      </c>
      <c r="V912" s="30" t="s">
        <v>944</v>
      </c>
      <c r="W912" s="29" t="s">
        <v>116</v>
      </c>
      <c r="X912" s="355" t="s">
        <v>1748</v>
      </c>
    </row>
    <row r="913" spans="1:26" ht="16" x14ac:dyDescent="0.2">
      <c r="A913" s="141">
        <f t="shared" si="54"/>
        <v>912</v>
      </c>
      <c r="B913" s="30">
        <v>43963</v>
      </c>
      <c r="C913" s="29" t="s">
        <v>141</v>
      </c>
      <c r="D913" s="10" t="s">
        <v>34</v>
      </c>
      <c r="E913" s="29" t="s">
        <v>95</v>
      </c>
      <c r="G913" s="2" t="s">
        <v>89</v>
      </c>
      <c r="H913" s="282" t="str">
        <f t="shared" si="51"/>
        <v>Calexico, CA</v>
      </c>
      <c r="I913" s="250">
        <v>1</v>
      </c>
      <c r="J913" s="11" t="s">
        <v>73</v>
      </c>
      <c r="K913" s="11" t="s">
        <v>74</v>
      </c>
      <c r="L913" s="11" t="s">
        <v>73</v>
      </c>
      <c r="M913" s="11" t="s">
        <v>74</v>
      </c>
      <c r="O913" s="29" t="s">
        <v>74</v>
      </c>
      <c r="P913" s="11" t="s">
        <v>74</v>
      </c>
      <c r="Q913" s="231"/>
      <c r="S913" s="29" t="s">
        <v>76</v>
      </c>
      <c r="T913" s="30">
        <v>43970</v>
      </c>
      <c r="V913" s="30" t="s">
        <v>944</v>
      </c>
      <c r="W913" s="29" t="s">
        <v>77</v>
      </c>
      <c r="X913" s="355" t="s">
        <v>1017</v>
      </c>
    </row>
    <row r="914" spans="1:26" ht="16" x14ac:dyDescent="0.2">
      <c r="A914" s="141">
        <f t="shared" si="54"/>
        <v>913</v>
      </c>
      <c r="B914" s="30">
        <v>43963</v>
      </c>
      <c r="C914" s="29" t="s">
        <v>141</v>
      </c>
      <c r="D914" s="10" t="s">
        <v>34</v>
      </c>
      <c r="E914" s="29" t="s">
        <v>95</v>
      </c>
      <c r="G914" s="2" t="s">
        <v>89</v>
      </c>
      <c r="H914" s="282" t="str">
        <f t="shared" si="51"/>
        <v>Calexico, CA</v>
      </c>
      <c r="I914" s="250">
        <v>1</v>
      </c>
      <c r="J914" s="11" t="s">
        <v>73</v>
      </c>
      <c r="K914" s="11" t="s">
        <v>74</v>
      </c>
      <c r="L914" s="11" t="s">
        <v>73</v>
      </c>
      <c r="M914" s="11" t="s">
        <v>74</v>
      </c>
      <c r="O914" s="29" t="s">
        <v>74</v>
      </c>
      <c r="P914" s="11" t="s">
        <v>74</v>
      </c>
      <c r="Q914" s="231"/>
      <c r="S914" s="29" t="s">
        <v>76</v>
      </c>
      <c r="T914" s="30">
        <v>43970</v>
      </c>
      <c r="V914" s="30" t="s">
        <v>944</v>
      </c>
      <c r="W914" s="29" t="s">
        <v>77</v>
      </c>
      <c r="X914" s="358" t="s">
        <v>1017</v>
      </c>
    </row>
    <row r="915" spans="1:26" ht="16" x14ac:dyDescent="0.2">
      <c r="A915" s="141">
        <f t="shared" si="54"/>
        <v>914</v>
      </c>
      <c r="B915" s="30">
        <v>43963</v>
      </c>
      <c r="C915" s="29" t="s">
        <v>141</v>
      </c>
      <c r="D915" s="10" t="s">
        <v>34</v>
      </c>
      <c r="E915" s="29" t="s">
        <v>95</v>
      </c>
      <c r="G915" s="2" t="s">
        <v>89</v>
      </c>
      <c r="H915" s="282" t="str">
        <f t="shared" si="51"/>
        <v>Calexico, CA</v>
      </c>
      <c r="I915" s="250">
        <v>1</v>
      </c>
      <c r="J915" s="11" t="s">
        <v>73</v>
      </c>
      <c r="K915" s="11" t="s">
        <v>74</v>
      </c>
      <c r="L915" s="11" t="s">
        <v>73</v>
      </c>
      <c r="M915" s="11" t="s">
        <v>74</v>
      </c>
      <c r="O915" s="29" t="s">
        <v>74</v>
      </c>
      <c r="P915" s="11" t="s">
        <v>73</v>
      </c>
      <c r="Q915" s="231" t="s">
        <v>75</v>
      </c>
      <c r="S915" s="29" t="s">
        <v>76</v>
      </c>
      <c r="T915" s="30">
        <v>43967</v>
      </c>
      <c r="V915" s="30" t="s">
        <v>944</v>
      </c>
      <c r="W915" s="29" t="s">
        <v>77</v>
      </c>
      <c r="X915" s="355" t="s">
        <v>1017</v>
      </c>
    </row>
    <row r="916" spans="1:26" ht="16" x14ac:dyDescent="0.2">
      <c r="A916" s="141">
        <f t="shared" si="54"/>
        <v>915</v>
      </c>
      <c r="B916" s="30">
        <v>43963</v>
      </c>
      <c r="C916" s="29" t="s">
        <v>141</v>
      </c>
      <c r="D916" s="10" t="s">
        <v>34</v>
      </c>
      <c r="E916" s="29" t="s">
        <v>95</v>
      </c>
      <c r="G916" s="2" t="s">
        <v>89</v>
      </c>
      <c r="H916" s="282" t="str">
        <f t="shared" si="51"/>
        <v>Calexico, CA</v>
      </c>
      <c r="I916" s="250">
        <v>1</v>
      </c>
      <c r="J916" s="11" t="s">
        <v>73</v>
      </c>
      <c r="K916" s="11" t="s">
        <v>74</v>
      </c>
      <c r="L916" s="11" t="s">
        <v>73</v>
      </c>
      <c r="M916" s="11" t="s">
        <v>74</v>
      </c>
      <c r="O916" s="29" t="s">
        <v>74</v>
      </c>
      <c r="P916" s="11" t="s">
        <v>73</v>
      </c>
      <c r="Q916" s="231" t="s">
        <v>75</v>
      </c>
      <c r="S916" s="29" t="s">
        <v>76</v>
      </c>
      <c r="T916" s="30">
        <v>43967</v>
      </c>
      <c r="V916" s="30" t="s">
        <v>944</v>
      </c>
      <c r="W916" s="29" t="s">
        <v>77</v>
      </c>
      <c r="X916" s="358" t="s">
        <v>1017</v>
      </c>
    </row>
    <row r="917" spans="1:26" ht="16" x14ac:dyDescent="0.2">
      <c r="A917" s="141">
        <f t="shared" si="54"/>
        <v>916</v>
      </c>
      <c r="B917" s="30">
        <v>43964</v>
      </c>
      <c r="C917" s="29" t="s">
        <v>141</v>
      </c>
      <c r="D917" s="10" t="s">
        <v>36</v>
      </c>
      <c r="E917" s="29" t="s">
        <v>288</v>
      </c>
      <c r="G917" s="2" t="s">
        <v>89</v>
      </c>
      <c r="H917" s="282" t="str">
        <f t="shared" si="51"/>
        <v>Wellton, AZ</v>
      </c>
      <c r="I917" s="250">
        <v>1</v>
      </c>
      <c r="J917" s="11" t="s">
        <v>73</v>
      </c>
      <c r="K917" s="11" t="s">
        <v>74</v>
      </c>
      <c r="L917" s="11" t="s">
        <v>73</v>
      </c>
      <c r="M917" s="11" t="s">
        <v>74</v>
      </c>
      <c r="O917" s="29" t="s">
        <v>74</v>
      </c>
      <c r="P917" s="11" t="s">
        <v>73</v>
      </c>
      <c r="Q917" s="231" t="s">
        <v>75</v>
      </c>
      <c r="S917" s="29" t="s">
        <v>76</v>
      </c>
      <c r="T917" s="30">
        <v>43966</v>
      </c>
      <c r="V917" s="30" t="s">
        <v>944</v>
      </c>
      <c r="W917" s="29" t="s">
        <v>96</v>
      </c>
      <c r="X917" s="334" t="s">
        <v>1028</v>
      </c>
    </row>
    <row r="918" spans="1:26" ht="16" x14ac:dyDescent="0.2">
      <c r="A918" s="141">
        <f t="shared" si="54"/>
        <v>917</v>
      </c>
      <c r="B918" s="30">
        <v>43964</v>
      </c>
      <c r="C918" s="29" t="s">
        <v>141</v>
      </c>
      <c r="D918" s="10" t="s">
        <v>34</v>
      </c>
      <c r="E918" s="29" t="s">
        <v>95</v>
      </c>
      <c r="G918" s="2" t="s">
        <v>89</v>
      </c>
      <c r="H918" s="282" t="str">
        <f t="shared" si="51"/>
        <v>Calexico, CA</v>
      </c>
      <c r="I918" s="250">
        <v>1</v>
      </c>
      <c r="J918" s="11" t="s">
        <v>73</v>
      </c>
      <c r="K918" s="11" t="s">
        <v>74</v>
      </c>
      <c r="L918" s="11" t="s">
        <v>73</v>
      </c>
      <c r="M918" s="11" t="s">
        <v>74</v>
      </c>
      <c r="O918" s="29" t="s">
        <v>74</v>
      </c>
      <c r="P918" s="11" t="s">
        <v>73</v>
      </c>
      <c r="Q918" s="231" t="s">
        <v>75</v>
      </c>
      <c r="S918" s="29" t="s">
        <v>76</v>
      </c>
      <c r="T918" s="30">
        <v>43967</v>
      </c>
      <c r="V918" s="30" t="s">
        <v>944</v>
      </c>
      <c r="W918" s="29" t="s">
        <v>77</v>
      </c>
      <c r="X918" s="355" t="s">
        <v>1017</v>
      </c>
    </row>
    <row r="919" spans="1:26" s="205" customFormat="1" ht="36" x14ac:dyDescent="0.2">
      <c r="A919" s="313">
        <f t="shared" si="54"/>
        <v>918</v>
      </c>
      <c r="B919" s="326">
        <v>43964</v>
      </c>
      <c r="C919" s="205" t="s">
        <v>141</v>
      </c>
      <c r="D919" s="64" t="s">
        <v>34</v>
      </c>
      <c r="E919" s="205" t="s">
        <v>206</v>
      </c>
      <c r="G919" s="62" t="s">
        <v>89</v>
      </c>
      <c r="H919" s="188" t="str">
        <f t="shared" si="51"/>
        <v>El Centro, CA</v>
      </c>
      <c r="I919" s="289">
        <v>1</v>
      </c>
      <c r="J919" s="64" t="s">
        <v>73</v>
      </c>
      <c r="K919" s="64" t="s">
        <v>74</v>
      </c>
      <c r="L919" s="64" t="s">
        <v>73</v>
      </c>
      <c r="M919" s="64" t="s">
        <v>74</v>
      </c>
      <c r="O919" s="205" t="s">
        <v>73</v>
      </c>
      <c r="P919" s="64" t="s">
        <v>73</v>
      </c>
      <c r="Q919" s="197" t="s">
        <v>90</v>
      </c>
      <c r="R919" s="326">
        <v>43964</v>
      </c>
      <c r="S919" s="205" t="s">
        <v>120</v>
      </c>
      <c r="T919" s="326"/>
      <c r="U919" s="326"/>
      <c r="V919" s="326" t="s">
        <v>944</v>
      </c>
      <c r="W919" s="205" t="s">
        <v>96</v>
      </c>
      <c r="X919" s="364" t="s">
        <v>1029</v>
      </c>
      <c r="Z919" s="330"/>
    </row>
    <row r="920" spans="1:26" ht="32" x14ac:dyDescent="0.2">
      <c r="A920" s="141">
        <f t="shared" si="54"/>
        <v>919</v>
      </c>
      <c r="B920" s="30">
        <v>43964</v>
      </c>
      <c r="C920" s="29" t="s">
        <v>141</v>
      </c>
      <c r="D920" s="10" t="s">
        <v>28</v>
      </c>
      <c r="E920" s="29" t="s">
        <v>28</v>
      </c>
      <c r="G920" s="2" t="s">
        <v>86</v>
      </c>
      <c r="H920" s="282" t="str">
        <f t="shared" si="51"/>
        <v>El Paso, TX</v>
      </c>
      <c r="I920" s="250">
        <v>1</v>
      </c>
      <c r="J920" s="11" t="s">
        <v>73</v>
      </c>
      <c r="K920" s="11" t="s">
        <v>74</v>
      </c>
      <c r="L920" s="11" t="s">
        <v>73</v>
      </c>
      <c r="M920" s="11" t="s">
        <v>74</v>
      </c>
      <c r="O920" s="29" t="s">
        <v>74</v>
      </c>
      <c r="P920" s="11" t="s">
        <v>73</v>
      </c>
      <c r="Q920" s="231" t="s">
        <v>978</v>
      </c>
      <c r="S920" s="29" t="s">
        <v>120</v>
      </c>
      <c r="V920" s="30" t="s">
        <v>944</v>
      </c>
      <c r="W920" s="29" t="s">
        <v>77</v>
      </c>
      <c r="X920" s="336" t="s">
        <v>1030</v>
      </c>
    </row>
    <row r="921" spans="1:26" ht="48" x14ac:dyDescent="0.2">
      <c r="A921" s="141">
        <f t="shared" si="54"/>
        <v>920</v>
      </c>
      <c r="B921" s="30">
        <v>43965</v>
      </c>
      <c r="C921" s="29" t="s">
        <v>141</v>
      </c>
      <c r="D921" s="10" t="s">
        <v>28</v>
      </c>
      <c r="E921" s="29" t="s">
        <v>119</v>
      </c>
      <c r="G921" s="2" t="s">
        <v>86</v>
      </c>
      <c r="H921" s="282" t="str">
        <f t="shared" si="51"/>
        <v>Clint, TX</v>
      </c>
      <c r="I921" s="250">
        <v>1</v>
      </c>
      <c r="J921" s="11" t="s">
        <v>73</v>
      </c>
      <c r="K921" s="11" t="s">
        <v>74</v>
      </c>
      <c r="L921" s="11" t="s">
        <v>73</v>
      </c>
      <c r="M921" s="11" t="s">
        <v>74</v>
      </c>
      <c r="O921" s="29" t="s">
        <v>74</v>
      </c>
      <c r="P921" s="11" t="s">
        <v>73</v>
      </c>
      <c r="Q921" s="231" t="s">
        <v>75</v>
      </c>
      <c r="S921" s="29" t="s">
        <v>76</v>
      </c>
      <c r="T921" s="30">
        <v>43971</v>
      </c>
      <c r="V921" s="30" t="s">
        <v>944</v>
      </c>
      <c r="W921" s="29" t="s">
        <v>77</v>
      </c>
      <c r="X921" s="358" t="s">
        <v>1619</v>
      </c>
    </row>
    <row r="922" spans="1:26" ht="32" x14ac:dyDescent="0.2">
      <c r="A922" s="141">
        <f t="shared" si="54"/>
        <v>921</v>
      </c>
      <c r="B922" s="30">
        <v>43965</v>
      </c>
      <c r="C922" s="29" t="s">
        <v>141</v>
      </c>
      <c r="D922" s="10" t="s">
        <v>27</v>
      </c>
      <c r="E922" s="29" t="s">
        <v>200</v>
      </c>
      <c r="F922" s="29" t="s">
        <v>85</v>
      </c>
      <c r="G922" s="2" t="s">
        <v>86</v>
      </c>
      <c r="H922" s="282" t="str">
        <f t="shared" si="51"/>
        <v>Gibralter, MI</v>
      </c>
      <c r="I922" s="250">
        <v>1</v>
      </c>
      <c r="J922" s="11" t="s">
        <v>73</v>
      </c>
      <c r="K922" s="11" t="s">
        <v>74</v>
      </c>
      <c r="L922" s="11" t="s">
        <v>73</v>
      </c>
      <c r="M922" s="11" t="s">
        <v>74</v>
      </c>
      <c r="O922" s="29" t="s">
        <v>73</v>
      </c>
      <c r="P922" s="11" t="s">
        <v>73</v>
      </c>
      <c r="Q922" s="231" t="s">
        <v>75</v>
      </c>
      <c r="S922" s="29" t="s">
        <v>76</v>
      </c>
      <c r="T922" s="30">
        <v>43968</v>
      </c>
      <c r="V922" s="30" t="s">
        <v>944</v>
      </c>
      <c r="W922" s="29" t="s">
        <v>80</v>
      </c>
      <c r="X922" s="334" t="s">
        <v>1031</v>
      </c>
    </row>
    <row r="923" spans="1:26" ht="32" x14ac:dyDescent="0.2">
      <c r="A923" s="141">
        <f t="shared" si="54"/>
        <v>922</v>
      </c>
      <c r="B923" s="30">
        <v>43965</v>
      </c>
      <c r="C923" s="29" t="s">
        <v>141</v>
      </c>
      <c r="D923" s="10" t="s">
        <v>25</v>
      </c>
      <c r="E923" s="29" t="s">
        <v>410</v>
      </c>
      <c r="G923" s="2" t="s">
        <v>86</v>
      </c>
      <c r="H923" s="282" t="str">
        <f t="shared" si="51"/>
        <v>Sierra Blanca, TX</v>
      </c>
      <c r="I923" s="250">
        <v>1</v>
      </c>
      <c r="J923" s="11" t="s">
        <v>73</v>
      </c>
      <c r="K923" s="11" t="s">
        <v>74</v>
      </c>
      <c r="L923" s="11" t="s">
        <v>73</v>
      </c>
      <c r="M923" s="11" t="s">
        <v>74</v>
      </c>
      <c r="O923" s="29" t="s">
        <v>73</v>
      </c>
      <c r="P923" s="11" t="s">
        <v>73</v>
      </c>
      <c r="Q923" s="231" t="s">
        <v>75</v>
      </c>
      <c r="S923" s="29" t="s">
        <v>76</v>
      </c>
      <c r="T923" s="30">
        <v>43977</v>
      </c>
      <c r="V923" s="30" t="s">
        <v>944</v>
      </c>
      <c r="W923" s="29" t="s">
        <v>96</v>
      </c>
      <c r="X923" s="360" t="s">
        <v>1768</v>
      </c>
    </row>
    <row r="924" spans="1:26" ht="32" x14ac:dyDescent="0.2">
      <c r="A924" s="141">
        <f t="shared" si="54"/>
        <v>923</v>
      </c>
      <c r="B924" s="30">
        <v>43965</v>
      </c>
      <c r="C924" s="29" t="s">
        <v>141</v>
      </c>
      <c r="D924" s="10" t="s">
        <v>25</v>
      </c>
      <c r="E924" s="29" t="s">
        <v>829</v>
      </c>
      <c r="G924" s="2" t="s">
        <v>86</v>
      </c>
      <c r="H924" s="282" t="str">
        <f t="shared" si="51"/>
        <v>Van Horn, TX</v>
      </c>
      <c r="I924" s="250">
        <v>1</v>
      </c>
      <c r="J924" s="11" t="s">
        <v>73</v>
      </c>
      <c r="K924" s="11" t="s">
        <v>74</v>
      </c>
      <c r="L924" s="11" t="s">
        <v>73</v>
      </c>
      <c r="M924" s="11" t="s">
        <v>74</v>
      </c>
      <c r="O924" s="29" t="s">
        <v>73</v>
      </c>
      <c r="P924" s="11" t="s">
        <v>73</v>
      </c>
      <c r="Q924" s="231" t="s">
        <v>75</v>
      </c>
      <c r="S924" s="29" t="s">
        <v>76</v>
      </c>
      <c r="T924" s="30">
        <v>43975</v>
      </c>
      <c r="V924" s="30" t="s">
        <v>944</v>
      </c>
      <c r="W924" s="29" t="s">
        <v>77</v>
      </c>
      <c r="X924" s="359" t="s">
        <v>1032</v>
      </c>
    </row>
    <row r="925" spans="1:26" s="205" customFormat="1" ht="64" x14ac:dyDescent="0.2">
      <c r="A925" s="313">
        <f t="shared" si="54"/>
        <v>924</v>
      </c>
      <c r="B925" s="326">
        <v>43964</v>
      </c>
      <c r="C925" s="205" t="s">
        <v>141</v>
      </c>
      <c r="D925" s="64" t="s">
        <v>20</v>
      </c>
      <c r="E925" s="205" t="s">
        <v>20</v>
      </c>
      <c r="F925" s="205" t="s">
        <v>85</v>
      </c>
      <c r="G925" s="62" t="str">
        <f t="shared" ref="G925:G929" si="55">INDEX(CORRIDORS,MATCH(E925, STATIONCODES, 0))</f>
        <v>OPS East</v>
      </c>
      <c r="H925" s="188" t="str">
        <f t="shared" si="51"/>
        <v>Edinburg, TX</v>
      </c>
      <c r="I925" s="289">
        <v>1</v>
      </c>
      <c r="J925" s="64" t="s">
        <v>73</v>
      </c>
      <c r="K925" s="64" t="s">
        <v>74</v>
      </c>
      <c r="L925" s="64" t="s">
        <v>73</v>
      </c>
      <c r="M925" s="64" t="s">
        <v>74</v>
      </c>
      <c r="N925" s="29"/>
      <c r="O925" s="205" t="s">
        <v>73</v>
      </c>
      <c r="P925" s="64" t="s">
        <v>73</v>
      </c>
      <c r="Q925" s="197" t="s">
        <v>90</v>
      </c>
      <c r="R925" s="326">
        <v>43967</v>
      </c>
      <c r="S925" s="205" t="s">
        <v>120</v>
      </c>
      <c r="T925" s="326"/>
      <c r="U925" s="326"/>
      <c r="V925" s="326" t="s">
        <v>944</v>
      </c>
      <c r="W925" s="205" t="s">
        <v>80</v>
      </c>
      <c r="X925" s="335" t="s">
        <v>1770</v>
      </c>
      <c r="Y925" s="29"/>
      <c r="Z925" s="176"/>
    </row>
    <row r="926" spans="1:26" ht="16" x14ac:dyDescent="0.2">
      <c r="A926" s="141">
        <f t="shared" si="54"/>
        <v>925</v>
      </c>
      <c r="B926" s="30">
        <v>43965</v>
      </c>
      <c r="C926" s="29" t="s">
        <v>141</v>
      </c>
      <c r="D926" s="10" t="s">
        <v>20</v>
      </c>
      <c r="E926" s="29" t="s">
        <v>20</v>
      </c>
      <c r="F926" s="29" t="s">
        <v>85</v>
      </c>
      <c r="G926" s="16" t="str">
        <f t="shared" si="55"/>
        <v>OPS East</v>
      </c>
      <c r="H926" s="282" t="str">
        <f t="shared" si="51"/>
        <v>Edinburg, TX</v>
      </c>
      <c r="I926" s="250">
        <v>1</v>
      </c>
      <c r="J926" s="11" t="s">
        <v>73</v>
      </c>
      <c r="K926" s="11" t="s">
        <v>74</v>
      </c>
      <c r="L926" s="11" t="s">
        <v>73</v>
      </c>
      <c r="M926" s="11" t="s">
        <v>74</v>
      </c>
      <c r="O926" s="29" t="s">
        <v>74</v>
      </c>
      <c r="P926" s="11" t="s">
        <v>73</v>
      </c>
      <c r="Q926" s="231" t="s">
        <v>75</v>
      </c>
      <c r="S926" s="29" t="s">
        <v>76</v>
      </c>
      <c r="T926" s="30">
        <v>43971</v>
      </c>
      <c r="V926" s="30" t="s">
        <v>944</v>
      </c>
      <c r="W926" s="29" t="s">
        <v>80</v>
      </c>
      <c r="X926" s="358" t="s">
        <v>1033</v>
      </c>
    </row>
    <row r="927" spans="1:26" ht="16" x14ac:dyDescent="0.2">
      <c r="A927" s="141">
        <f t="shared" si="54"/>
        <v>926</v>
      </c>
      <c r="B927" s="30">
        <v>43965</v>
      </c>
      <c r="C927" s="29" t="s">
        <v>141</v>
      </c>
      <c r="D927" s="10" t="s">
        <v>20</v>
      </c>
      <c r="E927" s="29" t="s">
        <v>20</v>
      </c>
      <c r="F927" s="29" t="s">
        <v>85</v>
      </c>
      <c r="G927" s="16" t="str">
        <f t="shared" si="55"/>
        <v>OPS East</v>
      </c>
      <c r="H927" s="282" t="str">
        <f t="shared" si="51"/>
        <v>Edinburg, TX</v>
      </c>
      <c r="I927" s="250">
        <v>1</v>
      </c>
      <c r="J927" s="11" t="s">
        <v>73</v>
      </c>
      <c r="K927" s="11" t="s">
        <v>74</v>
      </c>
      <c r="L927" s="11" t="s">
        <v>73</v>
      </c>
      <c r="M927" s="11" t="s">
        <v>74</v>
      </c>
      <c r="O927" s="29" t="s">
        <v>74</v>
      </c>
      <c r="P927" s="11" t="s">
        <v>73</v>
      </c>
      <c r="Q927" s="231" t="s">
        <v>75</v>
      </c>
      <c r="S927" s="29" t="s">
        <v>76</v>
      </c>
      <c r="T927" s="30">
        <v>43971</v>
      </c>
      <c r="V927" s="30" t="s">
        <v>944</v>
      </c>
      <c r="W927" s="29" t="s">
        <v>80</v>
      </c>
      <c r="X927" s="358" t="s">
        <v>1033</v>
      </c>
    </row>
    <row r="928" spans="1:26" ht="16" x14ac:dyDescent="0.2">
      <c r="A928" s="141">
        <f t="shared" si="54"/>
        <v>927</v>
      </c>
      <c r="B928" s="30">
        <v>43965</v>
      </c>
      <c r="C928" s="29" t="s">
        <v>141</v>
      </c>
      <c r="D928" s="10" t="s">
        <v>20</v>
      </c>
      <c r="E928" s="29" t="s">
        <v>20</v>
      </c>
      <c r="F928" s="29" t="s">
        <v>85</v>
      </c>
      <c r="G928" s="16" t="str">
        <f t="shared" si="55"/>
        <v>OPS East</v>
      </c>
      <c r="H928" s="282" t="str">
        <f t="shared" si="51"/>
        <v>Edinburg, TX</v>
      </c>
      <c r="I928" s="250">
        <v>1</v>
      </c>
      <c r="J928" s="11" t="s">
        <v>73</v>
      </c>
      <c r="K928" s="11" t="s">
        <v>74</v>
      </c>
      <c r="L928" s="11" t="s">
        <v>73</v>
      </c>
      <c r="M928" s="11" t="s">
        <v>74</v>
      </c>
      <c r="O928" s="29" t="s">
        <v>74</v>
      </c>
      <c r="P928" s="11" t="s">
        <v>73</v>
      </c>
      <c r="Q928" s="231" t="s">
        <v>75</v>
      </c>
      <c r="S928" s="29" t="s">
        <v>76</v>
      </c>
      <c r="T928" s="30">
        <v>43971</v>
      </c>
      <c r="V928" s="30" t="s">
        <v>944</v>
      </c>
      <c r="W928" s="29" t="s">
        <v>80</v>
      </c>
      <c r="X928" s="358" t="s">
        <v>1033</v>
      </c>
    </row>
    <row r="929" spans="1:26" ht="16" x14ac:dyDescent="0.2">
      <c r="A929" s="141">
        <f t="shared" si="54"/>
        <v>928</v>
      </c>
      <c r="B929" s="30">
        <v>43965</v>
      </c>
      <c r="C929" s="29" t="s">
        <v>141</v>
      </c>
      <c r="D929" s="10" t="s">
        <v>20</v>
      </c>
      <c r="E929" s="29" t="s">
        <v>20</v>
      </c>
      <c r="F929" s="29" t="s">
        <v>85</v>
      </c>
      <c r="G929" s="16" t="str">
        <f t="shared" si="55"/>
        <v>OPS East</v>
      </c>
      <c r="H929" s="282" t="str">
        <f t="shared" si="51"/>
        <v>Edinburg, TX</v>
      </c>
      <c r="I929" s="250">
        <v>1</v>
      </c>
      <c r="J929" s="11" t="s">
        <v>73</v>
      </c>
      <c r="K929" s="11" t="s">
        <v>74</v>
      </c>
      <c r="L929" s="11" t="s">
        <v>73</v>
      </c>
      <c r="M929" s="11" t="s">
        <v>74</v>
      </c>
      <c r="O929" s="29" t="s">
        <v>74</v>
      </c>
      <c r="P929" s="11" t="s">
        <v>73</v>
      </c>
      <c r="Q929" s="231" t="s">
        <v>75</v>
      </c>
      <c r="S929" s="29" t="s">
        <v>76</v>
      </c>
      <c r="T929" s="30">
        <v>43967</v>
      </c>
      <c r="V929" s="30" t="s">
        <v>944</v>
      </c>
      <c r="W929" s="29" t="s">
        <v>80</v>
      </c>
      <c r="X929" s="358" t="s">
        <v>1033</v>
      </c>
    </row>
    <row r="930" spans="1:26" ht="80" x14ac:dyDescent="0.2">
      <c r="A930" s="141">
        <f t="shared" si="54"/>
        <v>929</v>
      </c>
      <c r="B930" s="30">
        <v>43965</v>
      </c>
      <c r="C930" s="29" t="s">
        <v>141</v>
      </c>
      <c r="D930" s="10" t="s">
        <v>33</v>
      </c>
      <c r="E930" s="29" t="s">
        <v>33</v>
      </c>
      <c r="F930" s="29" t="s">
        <v>1034</v>
      </c>
      <c r="G930" s="2" t="s">
        <v>89</v>
      </c>
      <c r="H930" s="282" t="str">
        <f t="shared" si="51"/>
        <v>Chula Vista, CA</v>
      </c>
      <c r="I930" s="250">
        <v>1</v>
      </c>
      <c r="J930" s="11" t="s">
        <v>73</v>
      </c>
      <c r="K930" s="11" t="s">
        <v>74</v>
      </c>
      <c r="L930" s="11" t="s">
        <v>73</v>
      </c>
      <c r="M930" s="11" t="s">
        <v>74</v>
      </c>
      <c r="O930" s="29" t="s">
        <v>74</v>
      </c>
      <c r="P930" s="11" t="s">
        <v>73</v>
      </c>
      <c r="Q930" s="231" t="s">
        <v>75</v>
      </c>
      <c r="S930" s="29" t="s">
        <v>120</v>
      </c>
      <c r="V930" s="30" t="s">
        <v>944</v>
      </c>
      <c r="W930" s="29" t="s">
        <v>91</v>
      </c>
      <c r="X930" s="346" t="s">
        <v>1751</v>
      </c>
    </row>
    <row r="931" spans="1:26" ht="32" x14ac:dyDescent="0.2">
      <c r="A931" s="141">
        <f t="shared" si="54"/>
        <v>930</v>
      </c>
      <c r="B931" s="30">
        <v>43966</v>
      </c>
      <c r="C931" s="29" t="s">
        <v>141</v>
      </c>
      <c r="D931" s="10" t="s">
        <v>20</v>
      </c>
      <c r="E931" s="29" t="s">
        <v>134</v>
      </c>
      <c r="G931" s="16" t="str">
        <f t="shared" ref="G931:G968" si="56">INDEX(CORRIDORS,MATCH(E931, STATIONCODES, 0))</f>
        <v>OPS East</v>
      </c>
      <c r="H931" s="282" t="str">
        <f t="shared" si="51"/>
        <v>Rio Grand City, TX</v>
      </c>
      <c r="I931" s="250">
        <v>1</v>
      </c>
      <c r="J931" s="11" t="s">
        <v>73</v>
      </c>
      <c r="K931" s="11" t="s">
        <v>74</v>
      </c>
      <c r="L931" s="11" t="s">
        <v>73</v>
      </c>
      <c r="M931" s="11" t="s">
        <v>74</v>
      </c>
      <c r="O931" s="29" t="s">
        <v>74</v>
      </c>
      <c r="P931" s="11" t="s">
        <v>74</v>
      </c>
      <c r="Q931" s="231"/>
      <c r="S931" s="29" t="s">
        <v>76</v>
      </c>
      <c r="T931" s="30">
        <v>43973</v>
      </c>
      <c r="V931" s="30" t="s">
        <v>944</v>
      </c>
      <c r="W931" s="29" t="s">
        <v>77</v>
      </c>
      <c r="X931" s="336" t="s">
        <v>1602</v>
      </c>
    </row>
    <row r="932" spans="1:26" ht="32" x14ac:dyDescent="0.2">
      <c r="A932" s="141">
        <f t="shared" si="54"/>
        <v>931</v>
      </c>
      <c r="B932" s="30">
        <v>43966</v>
      </c>
      <c r="C932" s="29" t="s">
        <v>141</v>
      </c>
      <c r="D932" s="10" t="s">
        <v>20</v>
      </c>
      <c r="E932" s="29" t="s">
        <v>134</v>
      </c>
      <c r="G932" s="16" t="str">
        <f t="shared" si="56"/>
        <v>OPS East</v>
      </c>
      <c r="H932" s="282" t="str">
        <f t="shared" si="51"/>
        <v>Rio Grand City, TX</v>
      </c>
      <c r="I932" s="250">
        <v>1</v>
      </c>
      <c r="J932" s="11" t="s">
        <v>73</v>
      </c>
      <c r="K932" s="11" t="s">
        <v>74</v>
      </c>
      <c r="L932" s="11" t="s">
        <v>73</v>
      </c>
      <c r="M932" s="11" t="s">
        <v>74</v>
      </c>
      <c r="O932" s="29" t="s">
        <v>74</v>
      </c>
      <c r="P932" s="11" t="s">
        <v>74</v>
      </c>
      <c r="Q932" s="231"/>
      <c r="S932" s="29" t="s">
        <v>76</v>
      </c>
      <c r="T932" s="30">
        <v>43973</v>
      </c>
      <c r="V932" s="30" t="s">
        <v>944</v>
      </c>
      <c r="W932" s="29" t="s">
        <v>77</v>
      </c>
      <c r="X932" s="358" t="s">
        <v>1602</v>
      </c>
    </row>
    <row r="933" spans="1:26" s="205" customFormat="1" ht="32" x14ac:dyDescent="0.2">
      <c r="A933" s="313">
        <f>A932+1</f>
        <v>932</v>
      </c>
      <c r="B933" s="326">
        <v>43967</v>
      </c>
      <c r="C933" s="205" t="s">
        <v>141</v>
      </c>
      <c r="D933" s="64" t="s">
        <v>34</v>
      </c>
      <c r="E933" s="205" t="s">
        <v>206</v>
      </c>
      <c r="G933" s="62" t="str">
        <f t="shared" si="56"/>
        <v>OPS West</v>
      </c>
      <c r="H933" s="188" t="str">
        <f t="shared" si="51"/>
        <v>El Centro, CA</v>
      </c>
      <c r="I933" s="289">
        <v>1</v>
      </c>
      <c r="J933" s="64" t="s">
        <v>73</v>
      </c>
      <c r="K933" s="64" t="s">
        <v>74</v>
      </c>
      <c r="L933" s="64" t="s">
        <v>73</v>
      </c>
      <c r="M933" s="64" t="s">
        <v>74</v>
      </c>
      <c r="N933" s="29"/>
      <c r="O933" s="205" t="s">
        <v>73</v>
      </c>
      <c r="P933" s="64" t="s">
        <v>73</v>
      </c>
      <c r="Q933" s="197" t="s">
        <v>90</v>
      </c>
      <c r="R933" s="326">
        <v>43965</v>
      </c>
      <c r="S933" s="205" t="s">
        <v>120</v>
      </c>
      <c r="T933" s="326"/>
      <c r="U933" s="326"/>
      <c r="V933" s="326" t="s">
        <v>944</v>
      </c>
      <c r="W933" s="205" t="s">
        <v>77</v>
      </c>
      <c r="X933" s="365" t="s">
        <v>1035</v>
      </c>
      <c r="Y933" s="29"/>
      <c r="Z933" s="176"/>
    </row>
    <row r="934" spans="1:26" s="322" customFormat="1" ht="16" x14ac:dyDescent="0.2">
      <c r="A934" s="321">
        <f>A933+1</f>
        <v>933</v>
      </c>
      <c r="B934" s="327">
        <v>43966</v>
      </c>
      <c r="C934" s="322" t="s">
        <v>141</v>
      </c>
      <c r="D934" s="10" t="s">
        <v>34</v>
      </c>
      <c r="E934" s="322" t="s">
        <v>95</v>
      </c>
      <c r="G934" s="16" t="str">
        <f t="shared" si="56"/>
        <v>OPS West</v>
      </c>
      <c r="H934" s="324" t="str">
        <f t="shared" si="51"/>
        <v>Calexico, CA</v>
      </c>
      <c r="I934" s="323">
        <v>1</v>
      </c>
      <c r="J934" s="10" t="s">
        <v>73</v>
      </c>
      <c r="K934" s="10" t="s">
        <v>74</v>
      </c>
      <c r="L934" s="10" t="s">
        <v>73</v>
      </c>
      <c r="M934" s="10" t="s">
        <v>74</v>
      </c>
      <c r="O934" s="322" t="s">
        <v>74</v>
      </c>
      <c r="P934" s="10" t="s">
        <v>74</v>
      </c>
      <c r="Q934" s="14"/>
      <c r="R934" s="327"/>
      <c r="S934" s="322" t="s">
        <v>76</v>
      </c>
      <c r="T934" s="327">
        <v>43970</v>
      </c>
      <c r="U934" s="327"/>
      <c r="V934" s="30" t="s">
        <v>944</v>
      </c>
      <c r="W934" s="322" t="s">
        <v>77</v>
      </c>
      <c r="X934" s="366" t="s">
        <v>1017</v>
      </c>
      <c r="Z934" s="331"/>
    </row>
    <row r="935" spans="1:26" ht="32" x14ac:dyDescent="0.2">
      <c r="A935" s="321">
        <f>A934+1</f>
        <v>934</v>
      </c>
      <c r="B935" s="30">
        <v>43966</v>
      </c>
      <c r="C935" s="29" t="s">
        <v>141</v>
      </c>
      <c r="D935" s="10" t="s">
        <v>20</v>
      </c>
      <c r="E935" s="29" t="s">
        <v>20</v>
      </c>
      <c r="F935" s="29" t="s">
        <v>107</v>
      </c>
      <c r="G935" s="16" t="str">
        <f t="shared" si="56"/>
        <v>OPS East</v>
      </c>
      <c r="H935" s="324" t="str">
        <f t="shared" si="51"/>
        <v>Edinburg, TX</v>
      </c>
      <c r="I935" s="250">
        <v>1</v>
      </c>
      <c r="J935" s="11" t="s">
        <v>73</v>
      </c>
      <c r="K935" s="11" t="s">
        <v>74</v>
      </c>
      <c r="L935" s="11" t="s">
        <v>73</v>
      </c>
      <c r="M935" s="11" t="s">
        <v>74</v>
      </c>
      <c r="O935" s="29" t="s">
        <v>74</v>
      </c>
      <c r="P935" s="11" t="s">
        <v>73</v>
      </c>
      <c r="Q935" s="231" t="s">
        <v>978</v>
      </c>
      <c r="S935" s="29" t="s">
        <v>76</v>
      </c>
      <c r="T935" s="30">
        <v>43969</v>
      </c>
      <c r="V935" s="30" t="s">
        <v>944</v>
      </c>
      <c r="W935" s="29" t="s">
        <v>77</v>
      </c>
      <c r="X935" s="354" t="s">
        <v>1036</v>
      </c>
    </row>
    <row r="936" spans="1:26" ht="16" x14ac:dyDescent="0.2">
      <c r="A936" s="321">
        <f t="shared" ref="A936:A995" si="57">A935+1</f>
        <v>935</v>
      </c>
      <c r="B936" s="30">
        <v>43965</v>
      </c>
      <c r="C936" s="29" t="s">
        <v>141</v>
      </c>
      <c r="D936" s="10" t="s">
        <v>35</v>
      </c>
      <c r="E936" s="29" t="s">
        <v>179</v>
      </c>
      <c r="G936" s="16" t="str">
        <f t="shared" si="56"/>
        <v>OPS West</v>
      </c>
      <c r="H936" s="324" t="str">
        <f t="shared" si="51"/>
        <v>Tucson, AZ</v>
      </c>
      <c r="I936" s="250">
        <v>1</v>
      </c>
      <c r="J936" s="11" t="s">
        <v>74</v>
      </c>
      <c r="K936" s="11" t="s">
        <v>74</v>
      </c>
      <c r="L936" s="11" t="s">
        <v>73</v>
      </c>
      <c r="M936" s="11" t="s">
        <v>74</v>
      </c>
      <c r="O936" s="29" t="s">
        <v>74</v>
      </c>
      <c r="P936" s="11" t="s">
        <v>73</v>
      </c>
      <c r="Q936" s="231" t="s">
        <v>75</v>
      </c>
      <c r="S936" s="29" t="s">
        <v>76</v>
      </c>
      <c r="T936" s="30">
        <v>43970</v>
      </c>
      <c r="V936" s="30" t="s">
        <v>944</v>
      </c>
      <c r="W936" s="29" t="s">
        <v>77</v>
      </c>
      <c r="X936" s="354" t="s">
        <v>1037</v>
      </c>
    </row>
    <row r="937" spans="1:26" ht="32" x14ac:dyDescent="0.2">
      <c r="A937" s="321">
        <f t="shared" si="57"/>
        <v>936</v>
      </c>
      <c r="B937" s="30">
        <v>43966</v>
      </c>
      <c r="C937" s="29" t="s">
        <v>141</v>
      </c>
      <c r="D937" s="10" t="s">
        <v>35</v>
      </c>
      <c r="E937" s="29" t="s">
        <v>172</v>
      </c>
      <c r="G937" s="16" t="str">
        <f t="shared" si="56"/>
        <v>OPS West</v>
      </c>
      <c r="H937" s="324" t="str">
        <f t="shared" si="51"/>
        <v>Douglas, AZ</v>
      </c>
      <c r="I937" s="250">
        <v>1</v>
      </c>
      <c r="J937" s="11" t="s">
        <v>73</v>
      </c>
      <c r="K937" s="11" t="s">
        <v>74</v>
      </c>
      <c r="L937" s="11" t="s">
        <v>73</v>
      </c>
      <c r="M937" s="11" t="s">
        <v>74</v>
      </c>
      <c r="O937" s="29" t="s">
        <v>74</v>
      </c>
      <c r="P937" s="11" t="s">
        <v>73</v>
      </c>
      <c r="Q937" s="231" t="s">
        <v>75</v>
      </c>
      <c r="S937" s="29" t="s">
        <v>76</v>
      </c>
      <c r="T937" s="30">
        <v>43970</v>
      </c>
      <c r="V937" s="30" t="s">
        <v>944</v>
      </c>
      <c r="W937" s="29" t="s">
        <v>77</v>
      </c>
      <c r="X937" s="354" t="s">
        <v>1038</v>
      </c>
    </row>
    <row r="938" spans="1:26" ht="16" x14ac:dyDescent="0.2">
      <c r="A938" s="321">
        <f t="shared" si="57"/>
        <v>937</v>
      </c>
      <c r="B938" s="30">
        <v>43966</v>
      </c>
      <c r="C938" s="29" t="s">
        <v>141</v>
      </c>
      <c r="D938" s="10" t="s">
        <v>20</v>
      </c>
      <c r="E938" s="29" t="s">
        <v>134</v>
      </c>
      <c r="G938" s="16" t="str">
        <f t="shared" si="56"/>
        <v>OPS East</v>
      </c>
      <c r="H938" s="324" t="str">
        <f t="shared" si="51"/>
        <v>Rio Grand City, TX</v>
      </c>
      <c r="I938" s="250">
        <v>1</v>
      </c>
      <c r="J938" s="11" t="s">
        <v>73</v>
      </c>
      <c r="K938" s="11" t="s">
        <v>74</v>
      </c>
      <c r="L938" s="11" t="s">
        <v>73</v>
      </c>
      <c r="M938" s="11" t="s">
        <v>74</v>
      </c>
      <c r="O938" s="29" t="s">
        <v>73</v>
      </c>
      <c r="P938" s="11" t="s">
        <v>73</v>
      </c>
      <c r="Q938" s="231" t="s">
        <v>75</v>
      </c>
      <c r="S938" s="29" t="s">
        <v>76</v>
      </c>
      <c r="T938" s="30">
        <v>43967</v>
      </c>
      <c r="V938" s="30" t="s">
        <v>944</v>
      </c>
      <c r="W938" s="29" t="s">
        <v>77</v>
      </c>
      <c r="X938" s="354" t="s">
        <v>1039</v>
      </c>
    </row>
    <row r="939" spans="1:26" ht="16" x14ac:dyDescent="0.2">
      <c r="A939" s="321">
        <f t="shared" si="57"/>
        <v>938</v>
      </c>
      <c r="B939" s="30">
        <v>43966</v>
      </c>
      <c r="C939" s="29" t="s">
        <v>141</v>
      </c>
      <c r="D939" s="10" t="s">
        <v>20</v>
      </c>
      <c r="E939" s="29" t="s">
        <v>134</v>
      </c>
      <c r="G939" s="16" t="str">
        <f t="shared" si="56"/>
        <v>OPS East</v>
      </c>
      <c r="H939" s="324" t="str">
        <f t="shared" ref="H939:H996" si="58">INDEX(STATIONLOCATION,MATCH(E939, STATIONCODES, 0))</f>
        <v>Rio Grand City, TX</v>
      </c>
      <c r="I939" s="250">
        <v>1</v>
      </c>
      <c r="J939" s="11" t="s">
        <v>73</v>
      </c>
      <c r="K939" s="11" t="s">
        <v>74</v>
      </c>
      <c r="L939" s="11" t="s">
        <v>73</v>
      </c>
      <c r="M939" s="11" t="s">
        <v>74</v>
      </c>
      <c r="O939" s="29" t="s">
        <v>74</v>
      </c>
      <c r="P939" s="11" t="s">
        <v>74</v>
      </c>
      <c r="Q939" s="231"/>
      <c r="S939" s="29" t="s">
        <v>76</v>
      </c>
      <c r="T939" s="30">
        <v>43967</v>
      </c>
      <c r="V939" s="30" t="s">
        <v>944</v>
      </c>
      <c r="W939" s="29" t="s">
        <v>77</v>
      </c>
      <c r="X939" s="354" t="s">
        <v>1040</v>
      </c>
    </row>
    <row r="940" spans="1:26" ht="16" x14ac:dyDescent="0.2">
      <c r="A940" s="321">
        <f t="shared" si="57"/>
        <v>939</v>
      </c>
      <c r="B940" s="30">
        <v>43966</v>
      </c>
      <c r="C940" s="29" t="s">
        <v>141</v>
      </c>
      <c r="D940" s="10" t="s">
        <v>20</v>
      </c>
      <c r="E940" s="29" t="s">
        <v>134</v>
      </c>
      <c r="G940" s="16" t="str">
        <f t="shared" si="56"/>
        <v>OPS East</v>
      </c>
      <c r="H940" s="324" t="str">
        <f t="shared" si="58"/>
        <v>Rio Grand City, TX</v>
      </c>
      <c r="I940" s="250">
        <v>1</v>
      </c>
      <c r="J940" s="11" t="s">
        <v>73</v>
      </c>
      <c r="K940" s="11" t="s">
        <v>74</v>
      </c>
      <c r="L940" s="11" t="s">
        <v>73</v>
      </c>
      <c r="M940" s="11" t="s">
        <v>74</v>
      </c>
      <c r="O940" s="29" t="s">
        <v>74</v>
      </c>
      <c r="P940" s="11" t="s">
        <v>74</v>
      </c>
      <c r="Q940" s="231"/>
      <c r="S940" s="29" t="s">
        <v>76</v>
      </c>
      <c r="T940" s="30">
        <v>43967</v>
      </c>
      <c r="V940" s="30" t="s">
        <v>944</v>
      </c>
      <c r="W940" s="29" t="s">
        <v>77</v>
      </c>
      <c r="X940" s="354" t="s">
        <v>1040</v>
      </c>
    </row>
    <row r="941" spans="1:26" ht="16" x14ac:dyDescent="0.2">
      <c r="A941" s="321">
        <f t="shared" si="57"/>
        <v>940</v>
      </c>
      <c r="B941" s="30">
        <v>43966</v>
      </c>
      <c r="C941" s="29" t="s">
        <v>141</v>
      </c>
      <c r="D941" s="10" t="s">
        <v>20</v>
      </c>
      <c r="E941" s="29" t="s">
        <v>134</v>
      </c>
      <c r="G941" s="16" t="str">
        <f t="shared" si="56"/>
        <v>OPS East</v>
      </c>
      <c r="H941" s="324" t="str">
        <f t="shared" si="58"/>
        <v>Rio Grand City, TX</v>
      </c>
      <c r="I941" s="250">
        <v>1</v>
      </c>
      <c r="J941" s="11" t="s">
        <v>73</v>
      </c>
      <c r="K941" s="11" t="s">
        <v>74</v>
      </c>
      <c r="L941" s="11" t="s">
        <v>73</v>
      </c>
      <c r="M941" s="11" t="s">
        <v>74</v>
      </c>
      <c r="O941" s="29" t="s">
        <v>74</v>
      </c>
      <c r="P941" s="11" t="s">
        <v>74</v>
      </c>
      <c r="Q941" s="231"/>
      <c r="S941" s="29" t="s">
        <v>76</v>
      </c>
      <c r="T941" s="30">
        <v>43967</v>
      </c>
      <c r="V941" s="30" t="s">
        <v>944</v>
      </c>
      <c r="W941" s="29" t="s">
        <v>77</v>
      </c>
      <c r="X941" s="354" t="s">
        <v>1040</v>
      </c>
    </row>
    <row r="942" spans="1:26" ht="32" x14ac:dyDescent="0.2">
      <c r="A942" s="321">
        <f t="shared" si="57"/>
        <v>941</v>
      </c>
      <c r="B942" s="30">
        <v>43966</v>
      </c>
      <c r="C942" s="29" t="s">
        <v>141</v>
      </c>
      <c r="D942" s="10" t="s">
        <v>20</v>
      </c>
      <c r="E942" s="29" t="s">
        <v>239</v>
      </c>
      <c r="G942" s="16" t="str">
        <f t="shared" si="56"/>
        <v>OPS East</v>
      </c>
      <c r="H942" s="324" t="str">
        <f t="shared" si="58"/>
        <v>Harlingen, TX</v>
      </c>
      <c r="I942" s="250">
        <v>1</v>
      </c>
      <c r="J942" s="11" t="s">
        <v>74</v>
      </c>
      <c r="K942" s="11" t="s">
        <v>73</v>
      </c>
      <c r="L942" s="11" t="s">
        <v>73</v>
      </c>
      <c r="M942" s="11" t="s">
        <v>74</v>
      </c>
      <c r="O942" s="29" t="s">
        <v>73</v>
      </c>
      <c r="P942" s="11" t="s">
        <v>73</v>
      </c>
      <c r="Q942" s="231" t="s">
        <v>75</v>
      </c>
      <c r="S942" s="29" t="s">
        <v>76</v>
      </c>
      <c r="T942" s="30">
        <v>43970</v>
      </c>
      <c r="V942" s="30" t="s">
        <v>944</v>
      </c>
      <c r="W942" s="29" t="s">
        <v>160</v>
      </c>
      <c r="X942" s="354" t="s">
        <v>1041</v>
      </c>
    </row>
    <row r="943" spans="1:26" ht="32" x14ac:dyDescent="0.2">
      <c r="A943" s="321">
        <f t="shared" si="57"/>
        <v>942</v>
      </c>
      <c r="B943" s="30">
        <v>43966</v>
      </c>
      <c r="C943" s="29" t="s">
        <v>141</v>
      </c>
      <c r="D943" s="10" t="s">
        <v>20</v>
      </c>
      <c r="E943" s="29" t="s">
        <v>134</v>
      </c>
      <c r="G943" s="16" t="str">
        <f t="shared" si="56"/>
        <v>OPS East</v>
      </c>
      <c r="H943" s="324" t="str">
        <f t="shared" si="58"/>
        <v>Rio Grand City, TX</v>
      </c>
      <c r="I943" s="250">
        <v>1</v>
      </c>
      <c r="J943" s="11" t="s">
        <v>73</v>
      </c>
      <c r="K943" s="11" t="s">
        <v>74</v>
      </c>
      <c r="L943" s="11" t="s">
        <v>73</v>
      </c>
      <c r="M943" s="11" t="s">
        <v>74</v>
      </c>
      <c r="O943" s="29" t="s">
        <v>73</v>
      </c>
      <c r="P943" s="11" t="s">
        <v>74</v>
      </c>
      <c r="Q943" s="231"/>
      <c r="S943" s="29" t="s">
        <v>76</v>
      </c>
      <c r="T943" s="30">
        <v>43967</v>
      </c>
      <c r="V943" s="30" t="s">
        <v>944</v>
      </c>
      <c r="W943" s="29" t="s">
        <v>77</v>
      </c>
      <c r="X943" s="354" t="s">
        <v>1042</v>
      </c>
    </row>
    <row r="944" spans="1:26" ht="32" x14ac:dyDescent="0.2">
      <c r="A944" s="321">
        <f t="shared" si="57"/>
        <v>943</v>
      </c>
      <c r="B944" s="30">
        <v>43967</v>
      </c>
      <c r="C944" s="29" t="s">
        <v>141</v>
      </c>
      <c r="D944" s="10" t="s">
        <v>28</v>
      </c>
      <c r="E944" s="29" t="s">
        <v>422</v>
      </c>
      <c r="G944" s="16" t="str">
        <f t="shared" si="56"/>
        <v>OPS Central</v>
      </c>
      <c r="H944" s="324" t="str">
        <f t="shared" si="58"/>
        <v>Deming, NM</v>
      </c>
      <c r="I944" s="250">
        <v>1</v>
      </c>
      <c r="J944" s="11" t="s">
        <v>73</v>
      </c>
      <c r="K944" s="11" t="s">
        <v>74</v>
      </c>
      <c r="L944" s="11" t="s">
        <v>73</v>
      </c>
      <c r="M944" s="11" t="s">
        <v>74</v>
      </c>
      <c r="O944" s="29" t="s">
        <v>73</v>
      </c>
      <c r="P944" s="11" t="s">
        <v>73</v>
      </c>
      <c r="Q944" s="231" t="s">
        <v>75</v>
      </c>
      <c r="S944" s="29" t="s">
        <v>120</v>
      </c>
      <c r="V944" s="30" t="s">
        <v>944</v>
      </c>
      <c r="W944" s="29" t="s">
        <v>77</v>
      </c>
      <c r="X944" s="334" t="s">
        <v>1749</v>
      </c>
    </row>
    <row r="945" spans="1:26" ht="32" x14ac:dyDescent="0.2">
      <c r="A945" s="321">
        <f t="shared" si="57"/>
        <v>944</v>
      </c>
      <c r="B945" s="30">
        <v>43967</v>
      </c>
      <c r="C945" s="29" t="s">
        <v>141</v>
      </c>
      <c r="D945" s="10" t="s">
        <v>28</v>
      </c>
      <c r="E945" s="29" t="s">
        <v>845</v>
      </c>
      <c r="G945" s="16" t="str">
        <f t="shared" si="56"/>
        <v>OPS Central</v>
      </c>
      <c r="H945" s="324" t="str">
        <f t="shared" si="58"/>
        <v>Ft. Hancock, TX</v>
      </c>
      <c r="I945" s="250">
        <v>1</v>
      </c>
      <c r="J945" s="11" t="s">
        <v>73</v>
      </c>
      <c r="K945" s="11" t="s">
        <v>74</v>
      </c>
      <c r="L945" s="11" t="s">
        <v>73</v>
      </c>
      <c r="M945" s="11" t="s">
        <v>74</v>
      </c>
      <c r="O945" s="29" t="s">
        <v>73</v>
      </c>
      <c r="P945" s="11" t="s">
        <v>73</v>
      </c>
      <c r="Q945" s="231" t="s">
        <v>75</v>
      </c>
      <c r="S945" s="29" t="s">
        <v>76</v>
      </c>
      <c r="T945" s="30">
        <v>43972</v>
      </c>
      <c r="V945" s="30" t="s">
        <v>944</v>
      </c>
      <c r="W945" s="29" t="s">
        <v>77</v>
      </c>
      <c r="X945" s="367" t="s">
        <v>1043</v>
      </c>
    </row>
    <row r="946" spans="1:26" ht="16" x14ac:dyDescent="0.2">
      <c r="A946" s="321">
        <f t="shared" si="57"/>
        <v>945</v>
      </c>
      <c r="B946" s="30">
        <v>43967</v>
      </c>
      <c r="C946" s="29" t="s">
        <v>141</v>
      </c>
      <c r="D946" s="10" t="s">
        <v>28</v>
      </c>
      <c r="E946" s="29" t="s">
        <v>102</v>
      </c>
      <c r="G946" s="16" t="str">
        <f t="shared" si="56"/>
        <v>OPS Central</v>
      </c>
      <c r="H946" s="324" t="str">
        <f t="shared" si="58"/>
        <v>El Paso, TX</v>
      </c>
      <c r="I946" s="250">
        <v>1</v>
      </c>
      <c r="J946" s="11" t="s">
        <v>73</v>
      </c>
      <c r="K946" s="11" t="s">
        <v>74</v>
      </c>
      <c r="L946" s="11" t="s">
        <v>73</v>
      </c>
      <c r="M946" s="11" t="s">
        <v>74</v>
      </c>
      <c r="O946" s="29" t="s">
        <v>74</v>
      </c>
      <c r="P946" s="11" t="s">
        <v>73</v>
      </c>
      <c r="Q946" s="231" t="s">
        <v>75</v>
      </c>
      <c r="S946" s="29" t="s">
        <v>76</v>
      </c>
      <c r="T946" s="30">
        <v>43971</v>
      </c>
      <c r="V946" s="30" t="s">
        <v>944</v>
      </c>
      <c r="W946" s="29" t="s">
        <v>96</v>
      </c>
      <c r="X946" s="334" t="s">
        <v>1044</v>
      </c>
    </row>
    <row r="947" spans="1:26" ht="16" x14ac:dyDescent="0.2">
      <c r="A947" s="321">
        <f t="shared" si="57"/>
        <v>946</v>
      </c>
      <c r="B947" s="30">
        <v>43967</v>
      </c>
      <c r="C947" s="29" t="s">
        <v>141</v>
      </c>
      <c r="D947" s="10" t="s">
        <v>34</v>
      </c>
      <c r="E947" s="29" t="s">
        <v>95</v>
      </c>
      <c r="G947" s="16" t="str">
        <f t="shared" si="56"/>
        <v>OPS West</v>
      </c>
      <c r="H947" s="324" t="str">
        <f t="shared" si="58"/>
        <v>Calexico, CA</v>
      </c>
      <c r="I947" s="250">
        <v>1</v>
      </c>
      <c r="J947" s="11" t="s">
        <v>73</v>
      </c>
      <c r="K947" s="11" t="s">
        <v>74</v>
      </c>
      <c r="L947" s="11" t="s">
        <v>73</v>
      </c>
      <c r="M947" s="11" t="s">
        <v>74</v>
      </c>
      <c r="O947" s="29" t="s">
        <v>74</v>
      </c>
      <c r="P947" s="11" t="s">
        <v>73</v>
      </c>
      <c r="Q947" s="231" t="s">
        <v>978</v>
      </c>
      <c r="S947" s="29" t="s">
        <v>76</v>
      </c>
      <c r="T947" s="30">
        <v>43970</v>
      </c>
      <c r="V947" s="30" t="s">
        <v>944</v>
      </c>
      <c r="W947" s="29" t="s">
        <v>77</v>
      </c>
      <c r="X947" s="336" t="s">
        <v>1045</v>
      </c>
    </row>
    <row r="948" spans="1:26" ht="16" x14ac:dyDescent="0.2">
      <c r="A948" s="321">
        <f t="shared" si="57"/>
        <v>947</v>
      </c>
      <c r="B948" s="30">
        <v>43967</v>
      </c>
      <c r="C948" s="29" t="s">
        <v>141</v>
      </c>
      <c r="D948" s="10" t="s">
        <v>34</v>
      </c>
      <c r="E948" s="29" t="s">
        <v>95</v>
      </c>
      <c r="G948" s="16" t="str">
        <f t="shared" si="56"/>
        <v>OPS West</v>
      </c>
      <c r="H948" s="324" t="str">
        <f t="shared" si="58"/>
        <v>Calexico, CA</v>
      </c>
      <c r="I948" s="250">
        <v>1</v>
      </c>
      <c r="J948" s="11" t="s">
        <v>73</v>
      </c>
      <c r="K948" s="11" t="s">
        <v>74</v>
      </c>
      <c r="L948" s="11" t="s">
        <v>73</v>
      </c>
      <c r="M948" s="11" t="s">
        <v>74</v>
      </c>
      <c r="O948" s="29" t="s">
        <v>74</v>
      </c>
      <c r="P948" s="11" t="s">
        <v>74</v>
      </c>
      <c r="Q948" s="231"/>
      <c r="S948" s="29" t="s">
        <v>76</v>
      </c>
      <c r="T948" s="30">
        <v>43970</v>
      </c>
      <c r="V948" s="30" t="s">
        <v>944</v>
      </c>
      <c r="W948" s="29" t="s">
        <v>77</v>
      </c>
      <c r="X948" s="358" t="s">
        <v>1017</v>
      </c>
    </row>
    <row r="949" spans="1:26" ht="16" x14ac:dyDescent="0.2">
      <c r="A949" s="321">
        <f t="shared" si="57"/>
        <v>948</v>
      </c>
      <c r="B949" s="30">
        <v>43967</v>
      </c>
      <c r="C949" s="29" t="s">
        <v>141</v>
      </c>
      <c r="D949" s="10" t="s">
        <v>34</v>
      </c>
      <c r="E949" s="29" t="s">
        <v>95</v>
      </c>
      <c r="G949" s="16" t="str">
        <f t="shared" si="56"/>
        <v>OPS West</v>
      </c>
      <c r="H949" s="324" t="str">
        <f t="shared" si="58"/>
        <v>Calexico, CA</v>
      </c>
      <c r="I949" s="250">
        <v>1</v>
      </c>
      <c r="J949" s="11" t="s">
        <v>73</v>
      </c>
      <c r="K949" s="11" t="s">
        <v>74</v>
      </c>
      <c r="L949" s="11" t="s">
        <v>73</v>
      </c>
      <c r="M949" s="11" t="s">
        <v>74</v>
      </c>
      <c r="O949" s="29" t="s">
        <v>74</v>
      </c>
      <c r="P949" s="11" t="s">
        <v>74</v>
      </c>
      <c r="Q949" s="231"/>
      <c r="S949" s="29" t="s">
        <v>76</v>
      </c>
      <c r="T949" s="30">
        <v>43970</v>
      </c>
      <c r="V949" s="30" t="s">
        <v>944</v>
      </c>
      <c r="W949" s="29" t="s">
        <v>77</v>
      </c>
      <c r="X949" s="358" t="s">
        <v>1046</v>
      </c>
    </row>
    <row r="950" spans="1:26" s="205" customFormat="1" ht="80" x14ac:dyDescent="0.2">
      <c r="A950" s="313">
        <f t="shared" si="57"/>
        <v>949</v>
      </c>
      <c r="B950" s="326">
        <v>43966</v>
      </c>
      <c r="C950" s="205" t="s">
        <v>141</v>
      </c>
      <c r="D950" s="64" t="s">
        <v>33</v>
      </c>
      <c r="E950" s="205" t="s">
        <v>251</v>
      </c>
      <c r="G950" s="62" t="str">
        <f t="shared" si="56"/>
        <v>OPS West</v>
      </c>
      <c r="H950" s="188" t="str">
        <f t="shared" si="58"/>
        <v>Boulevard, CA</v>
      </c>
      <c r="I950" s="289">
        <v>1</v>
      </c>
      <c r="J950" s="64" t="s">
        <v>73</v>
      </c>
      <c r="K950" s="64" t="s">
        <v>74</v>
      </c>
      <c r="L950" s="64" t="s">
        <v>73</v>
      </c>
      <c r="M950" s="64" t="s">
        <v>74</v>
      </c>
      <c r="N950" s="29"/>
      <c r="O950" s="205" t="s">
        <v>73</v>
      </c>
      <c r="P950" s="64" t="s">
        <v>73</v>
      </c>
      <c r="Q950" s="197" t="s">
        <v>90</v>
      </c>
      <c r="R950" s="326">
        <v>43967</v>
      </c>
      <c r="S950" s="205" t="s">
        <v>76</v>
      </c>
      <c r="T950" s="326">
        <v>43972</v>
      </c>
      <c r="U950" s="326"/>
      <c r="V950" s="326" t="s">
        <v>944</v>
      </c>
      <c r="W950" s="205" t="s">
        <v>96</v>
      </c>
      <c r="X950" s="342" t="s">
        <v>1047</v>
      </c>
      <c r="Y950" s="29"/>
      <c r="Z950" s="176"/>
    </row>
    <row r="951" spans="1:26" s="205" customFormat="1" ht="64" x14ac:dyDescent="0.2">
      <c r="A951" s="313">
        <f t="shared" si="57"/>
        <v>950</v>
      </c>
      <c r="B951" s="326">
        <v>43966</v>
      </c>
      <c r="C951" s="205" t="s">
        <v>141</v>
      </c>
      <c r="D951" s="64" t="s">
        <v>33</v>
      </c>
      <c r="E951" s="205" t="s">
        <v>251</v>
      </c>
      <c r="G951" s="62" t="str">
        <f t="shared" si="56"/>
        <v>OPS West</v>
      </c>
      <c r="H951" s="188" t="str">
        <f t="shared" si="58"/>
        <v>Boulevard, CA</v>
      </c>
      <c r="I951" s="289">
        <v>1</v>
      </c>
      <c r="J951" s="64" t="s">
        <v>73</v>
      </c>
      <c r="K951" s="64" t="s">
        <v>74</v>
      </c>
      <c r="L951" s="64" t="s">
        <v>73</v>
      </c>
      <c r="M951" s="64" t="s">
        <v>74</v>
      </c>
      <c r="N951" s="29"/>
      <c r="O951" s="205" t="s">
        <v>73</v>
      </c>
      <c r="P951" s="64" t="s">
        <v>73</v>
      </c>
      <c r="Q951" s="197" t="s">
        <v>90</v>
      </c>
      <c r="R951" s="326">
        <v>43972</v>
      </c>
      <c r="S951" s="205" t="s">
        <v>120</v>
      </c>
      <c r="T951" s="326"/>
      <c r="U951" s="326"/>
      <c r="V951" s="326" t="s">
        <v>944</v>
      </c>
      <c r="W951" s="205" t="s">
        <v>77</v>
      </c>
      <c r="X951" s="342" t="s">
        <v>1713</v>
      </c>
      <c r="Y951" s="29"/>
      <c r="Z951" s="176"/>
    </row>
    <row r="952" spans="1:26" s="205" customFormat="1" ht="48" x14ac:dyDescent="0.2">
      <c r="A952" s="313">
        <f t="shared" si="57"/>
        <v>951</v>
      </c>
      <c r="B952" s="326">
        <v>43966</v>
      </c>
      <c r="C952" s="205" t="s">
        <v>141</v>
      </c>
      <c r="D952" s="64" t="s">
        <v>33</v>
      </c>
      <c r="E952" s="205" t="s">
        <v>251</v>
      </c>
      <c r="G952" s="62" t="str">
        <f t="shared" si="56"/>
        <v>OPS West</v>
      </c>
      <c r="H952" s="188" t="str">
        <f t="shared" si="58"/>
        <v>Boulevard, CA</v>
      </c>
      <c r="I952" s="289">
        <v>1</v>
      </c>
      <c r="J952" s="64" t="s">
        <v>73</v>
      </c>
      <c r="K952" s="64" t="s">
        <v>74</v>
      </c>
      <c r="L952" s="64" t="s">
        <v>73</v>
      </c>
      <c r="M952" s="64" t="s">
        <v>74</v>
      </c>
      <c r="N952" s="29"/>
      <c r="O952" s="205" t="s">
        <v>73</v>
      </c>
      <c r="P952" s="64" t="s">
        <v>73</v>
      </c>
      <c r="Q952" s="197" t="s">
        <v>90</v>
      </c>
      <c r="R952" s="326">
        <v>43972</v>
      </c>
      <c r="S952" s="205" t="s">
        <v>120</v>
      </c>
      <c r="T952" s="326"/>
      <c r="U952" s="326"/>
      <c r="V952" s="326" t="s">
        <v>944</v>
      </c>
      <c r="W952" s="205" t="s">
        <v>77</v>
      </c>
      <c r="X952" s="342" t="s">
        <v>1714</v>
      </c>
      <c r="Y952" s="29"/>
      <c r="Z952" s="176"/>
    </row>
    <row r="953" spans="1:26" ht="16" x14ac:dyDescent="0.2">
      <c r="A953" s="321">
        <f t="shared" si="57"/>
        <v>952</v>
      </c>
      <c r="B953" s="30">
        <v>43967</v>
      </c>
      <c r="C953" s="29" t="s">
        <v>141</v>
      </c>
      <c r="D953" s="10" t="s">
        <v>34</v>
      </c>
      <c r="E953" s="29" t="s">
        <v>95</v>
      </c>
      <c r="G953" s="16" t="str">
        <f t="shared" si="56"/>
        <v>OPS West</v>
      </c>
      <c r="H953" s="324" t="str">
        <f t="shared" si="58"/>
        <v>Calexico, CA</v>
      </c>
      <c r="I953" s="250">
        <v>1</v>
      </c>
      <c r="J953" s="11" t="s">
        <v>73</v>
      </c>
      <c r="K953" s="11" t="s">
        <v>74</v>
      </c>
      <c r="L953" s="11" t="s">
        <v>73</v>
      </c>
      <c r="M953" s="11" t="s">
        <v>74</v>
      </c>
      <c r="O953" s="29" t="s">
        <v>74</v>
      </c>
      <c r="P953" s="11" t="s">
        <v>74</v>
      </c>
      <c r="Q953" s="231"/>
      <c r="S953" s="29" t="s">
        <v>76</v>
      </c>
      <c r="T953" s="30">
        <v>43973</v>
      </c>
      <c r="V953" s="30" t="s">
        <v>944</v>
      </c>
      <c r="W953" s="29" t="s">
        <v>77</v>
      </c>
      <c r="X953" s="355" t="s">
        <v>1046</v>
      </c>
    </row>
    <row r="954" spans="1:26" ht="32" x14ac:dyDescent="0.2">
      <c r="A954" s="321">
        <f t="shared" si="57"/>
        <v>953</v>
      </c>
      <c r="B954" s="30">
        <v>43963</v>
      </c>
      <c r="C954" s="29" t="s">
        <v>141</v>
      </c>
      <c r="D954" s="10" t="s">
        <v>34</v>
      </c>
      <c r="E954" s="29" t="s">
        <v>95</v>
      </c>
      <c r="G954" s="16" t="str">
        <f t="shared" si="56"/>
        <v>OPS West</v>
      </c>
      <c r="H954" s="324" t="str">
        <f t="shared" si="58"/>
        <v>Calexico, CA</v>
      </c>
      <c r="I954" s="250">
        <v>1</v>
      </c>
      <c r="J954" s="11" t="s">
        <v>73</v>
      </c>
      <c r="K954" s="11" t="s">
        <v>74</v>
      </c>
      <c r="L954" s="11" t="s">
        <v>73</v>
      </c>
      <c r="M954" s="11" t="s">
        <v>74</v>
      </c>
      <c r="O954" s="29" t="s">
        <v>74</v>
      </c>
      <c r="P954" s="11" t="s">
        <v>73</v>
      </c>
      <c r="Q954" s="231" t="s">
        <v>75</v>
      </c>
      <c r="S954" s="29" t="s">
        <v>76</v>
      </c>
      <c r="T954" s="30">
        <v>43972</v>
      </c>
      <c r="V954" s="30" t="s">
        <v>944</v>
      </c>
      <c r="W954" s="29" t="s">
        <v>77</v>
      </c>
      <c r="X954" s="358" t="s">
        <v>1048</v>
      </c>
    </row>
    <row r="955" spans="1:26" s="205" customFormat="1" ht="48" x14ac:dyDescent="0.2">
      <c r="A955" s="313">
        <f t="shared" si="57"/>
        <v>954</v>
      </c>
      <c r="B955" s="326">
        <v>43967</v>
      </c>
      <c r="C955" s="205" t="s">
        <v>141</v>
      </c>
      <c r="D955" s="64" t="s">
        <v>33</v>
      </c>
      <c r="E955" s="205" t="s">
        <v>251</v>
      </c>
      <c r="G955" s="62" t="str">
        <f t="shared" si="56"/>
        <v>OPS West</v>
      </c>
      <c r="H955" s="188" t="str">
        <f t="shared" si="58"/>
        <v>Boulevard, CA</v>
      </c>
      <c r="I955" s="289">
        <v>1</v>
      </c>
      <c r="J955" s="64" t="s">
        <v>73</v>
      </c>
      <c r="K955" s="64" t="s">
        <v>74</v>
      </c>
      <c r="L955" s="64" t="s">
        <v>73</v>
      </c>
      <c r="M955" s="64" t="s">
        <v>74</v>
      </c>
      <c r="N955" s="29"/>
      <c r="O955" s="205" t="s">
        <v>74</v>
      </c>
      <c r="P955" s="64" t="s">
        <v>73</v>
      </c>
      <c r="Q955" s="197" t="s">
        <v>90</v>
      </c>
      <c r="R955" s="326">
        <v>43972</v>
      </c>
      <c r="S955" s="205" t="s">
        <v>120</v>
      </c>
      <c r="T955" s="326"/>
      <c r="U955" s="326"/>
      <c r="V955" s="326" t="s">
        <v>944</v>
      </c>
      <c r="W955" s="205" t="s">
        <v>77</v>
      </c>
      <c r="X955" s="342" t="s">
        <v>1715</v>
      </c>
      <c r="Y955" s="29"/>
      <c r="Z955" s="176"/>
    </row>
    <row r="956" spans="1:26" ht="32" x14ac:dyDescent="0.2">
      <c r="A956" s="321">
        <f t="shared" si="57"/>
        <v>955</v>
      </c>
      <c r="B956" s="30">
        <v>43967</v>
      </c>
      <c r="C956" s="29" t="s">
        <v>141</v>
      </c>
      <c r="D956" s="10" t="s">
        <v>33</v>
      </c>
      <c r="E956" s="29" t="s">
        <v>251</v>
      </c>
      <c r="G956" s="16" t="str">
        <f t="shared" si="56"/>
        <v>OPS West</v>
      </c>
      <c r="H956" s="324" t="str">
        <f t="shared" si="58"/>
        <v>Boulevard, CA</v>
      </c>
      <c r="I956" s="250">
        <v>1</v>
      </c>
      <c r="J956" s="11" t="s">
        <v>73</v>
      </c>
      <c r="K956" s="11" t="s">
        <v>74</v>
      </c>
      <c r="L956" s="11" t="s">
        <v>73</v>
      </c>
      <c r="M956" s="11" t="s">
        <v>74</v>
      </c>
      <c r="O956" s="29" t="s">
        <v>74</v>
      </c>
      <c r="P956" s="11" t="s">
        <v>73</v>
      </c>
      <c r="Q956" s="231" t="s">
        <v>75</v>
      </c>
      <c r="S956" s="29" t="s">
        <v>120</v>
      </c>
      <c r="V956" s="30" t="s">
        <v>944</v>
      </c>
      <c r="W956" s="29" t="s">
        <v>77</v>
      </c>
      <c r="X956" s="346" t="s">
        <v>1716</v>
      </c>
    </row>
    <row r="957" spans="1:26" s="205" customFormat="1" ht="48" x14ac:dyDescent="0.2">
      <c r="A957" s="313">
        <f t="shared" si="57"/>
        <v>956</v>
      </c>
      <c r="B957" s="326">
        <v>43967</v>
      </c>
      <c r="C957" s="205" t="s">
        <v>141</v>
      </c>
      <c r="D957" s="64" t="s">
        <v>33</v>
      </c>
      <c r="E957" s="205" t="s">
        <v>251</v>
      </c>
      <c r="G957" s="62" t="str">
        <f t="shared" si="56"/>
        <v>OPS West</v>
      </c>
      <c r="H957" s="188" t="str">
        <f t="shared" si="58"/>
        <v>Boulevard, CA</v>
      </c>
      <c r="I957" s="289">
        <v>1</v>
      </c>
      <c r="J957" s="64" t="s">
        <v>73</v>
      </c>
      <c r="K957" s="64" t="s">
        <v>74</v>
      </c>
      <c r="L957" s="64" t="s">
        <v>73</v>
      </c>
      <c r="M957" s="64" t="s">
        <v>74</v>
      </c>
      <c r="N957" s="29"/>
      <c r="O957" s="205" t="s">
        <v>74</v>
      </c>
      <c r="P957" s="64" t="s">
        <v>73</v>
      </c>
      <c r="Q957" s="197" t="s">
        <v>90</v>
      </c>
      <c r="R957" s="326">
        <v>43972</v>
      </c>
      <c r="S957" s="205" t="s">
        <v>120</v>
      </c>
      <c r="T957" s="326"/>
      <c r="U957" s="326"/>
      <c r="V957" s="326" t="s">
        <v>944</v>
      </c>
      <c r="W957" s="205" t="s">
        <v>77</v>
      </c>
      <c r="X957" s="342" t="s">
        <v>1717</v>
      </c>
      <c r="Y957" s="29"/>
      <c r="Z957" s="176"/>
    </row>
    <row r="958" spans="1:26" ht="32" x14ac:dyDescent="0.2">
      <c r="A958" s="321">
        <f t="shared" si="57"/>
        <v>957</v>
      </c>
      <c r="B958" s="30">
        <v>43967</v>
      </c>
      <c r="C958" s="29" t="s">
        <v>141</v>
      </c>
      <c r="D958" s="10" t="s">
        <v>33</v>
      </c>
      <c r="E958" s="29" t="s">
        <v>251</v>
      </c>
      <c r="G958" s="16" t="str">
        <f t="shared" si="56"/>
        <v>OPS West</v>
      </c>
      <c r="H958" s="324" t="str">
        <f t="shared" si="58"/>
        <v>Boulevard, CA</v>
      </c>
      <c r="I958" s="250">
        <v>1</v>
      </c>
      <c r="J958" s="11" t="s">
        <v>73</v>
      </c>
      <c r="K958" s="11" t="s">
        <v>74</v>
      </c>
      <c r="L958" s="11" t="s">
        <v>73</v>
      </c>
      <c r="M958" s="11" t="s">
        <v>74</v>
      </c>
      <c r="O958" s="29" t="s">
        <v>74</v>
      </c>
      <c r="P958" s="11" t="s">
        <v>73</v>
      </c>
      <c r="Q958" s="231" t="s">
        <v>75</v>
      </c>
      <c r="S958" s="29" t="s">
        <v>120</v>
      </c>
      <c r="V958" s="30" t="s">
        <v>944</v>
      </c>
      <c r="W958" s="29" t="s">
        <v>77</v>
      </c>
      <c r="X958" s="346" t="s">
        <v>1718</v>
      </c>
    </row>
    <row r="959" spans="1:26" ht="32" x14ac:dyDescent="0.2">
      <c r="A959" s="321">
        <f t="shared" si="57"/>
        <v>958</v>
      </c>
      <c r="B959" s="30">
        <v>43967</v>
      </c>
      <c r="C959" s="29" t="s">
        <v>141</v>
      </c>
      <c r="D959" s="10" t="s">
        <v>33</v>
      </c>
      <c r="E959" s="29" t="s">
        <v>251</v>
      </c>
      <c r="G959" s="16" t="str">
        <f t="shared" si="56"/>
        <v>OPS West</v>
      </c>
      <c r="H959" s="324" t="str">
        <f t="shared" si="58"/>
        <v>Boulevard, CA</v>
      </c>
      <c r="I959" s="250">
        <v>1</v>
      </c>
      <c r="J959" s="11" t="s">
        <v>73</v>
      </c>
      <c r="K959" s="11" t="s">
        <v>74</v>
      </c>
      <c r="L959" s="11" t="s">
        <v>73</v>
      </c>
      <c r="M959" s="11" t="s">
        <v>74</v>
      </c>
      <c r="O959" s="29" t="s">
        <v>74</v>
      </c>
      <c r="P959" s="11" t="s">
        <v>73</v>
      </c>
      <c r="Q959" s="231" t="s">
        <v>75</v>
      </c>
      <c r="S959" s="29" t="s">
        <v>120</v>
      </c>
      <c r="V959" s="30" t="s">
        <v>944</v>
      </c>
      <c r="W959" s="29" t="s">
        <v>77</v>
      </c>
      <c r="X959" s="345" t="s">
        <v>1719</v>
      </c>
    </row>
    <row r="960" spans="1:26" ht="64" x14ac:dyDescent="0.2">
      <c r="A960" s="321">
        <f t="shared" si="57"/>
        <v>959</v>
      </c>
      <c r="B960" s="30">
        <v>43968</v>
      </c>
      <c r="C960" s="29" t="s">
        <v>141</v>
      </c>
      <c r="D960" s="10" t="s">
        <v>28</v>
      </c>
      <c r="E960" s="29" t="s">
        <v>119</v>
      </c>
      <c r="G960" s="16" t="str">
        <f t="shared" si="56"/>
        <v>OPS Central</v>
      </c>
      <c r="H960" s="324" t="str">
        <f t="shared" si="58"/>
        <v>Clint, TX</v>
      </c>
      <c r="I960" s="250">
        <v>1</v>
      </c>
      <c r="J960" s="11" t="s">
        <v>73</v>
      </c>
      <c r="K960" s="11" t="s">
        <v>74</v>
      </c>
      <c r="L960" s="11" t="s">
        <v>73</v>
      </c>
      <c r="M960" s="11" t="s">
        <v>74</v>
      </c>
      <c r="O960" s="29" t="s">
        <v>73</v>
      </c>
      <c r="P960" s="11" t="s">
        <v>73</v>
      </c>
      <c r="Q960" s="231" t="s">
        <v>75</v>
      </c>
      <c r="S960" s="29" t="s">
        <v>76</v>
      </c>
      <c r="T960" s="30">
        <v>43976</v>
      </c>
      <c r="V960" s="30" t="s">
        <v>944</v>
      </c>
      <c r="W960" s="29" t="s">
        <v>77</v>
      </c>
      <c r="X960" s="334" t="s">
        <v>1750</v>
      </c>
    </row>
    <row r="961" spans="1:24" ht="32" x14ac:dyDescent="0.2">
      <c r="A961" s="321">
        <f t="shared" si="57"/>
        <v>960</v>
      </c>
      <c r="B961" s="30">
        <v>43969</v>
      </c>
      <c r="C961" s="29" t="s">
        <v>141</v>
      </c>
      <c r="D961" s="10" t="s">
        <v>35</v>
      </c>
      <c r="E961" s="29" t="s">
        <v>175</v>
      </c>
      <c r="G961" s="16" t="str">
        <f t="shared" si="56"/>
        <v>OPS West</v>
      </c>
      <c r="H961" s="324" t="str">
        <f t="shared" si="58"/>
        <v>Naco, AZ</v>
      </c>
      <c r="I961" s="250">
        <v>1</v>
      </c>
      <c r="J961" s="11" t="s">
        <v>73</v>
      </c>
      <c r="K961" s="11" t="s">
        <v>74</v>
      </c>
      <c r="L961" s="11" t="s">
        <v>73</v>
      </c>
      <c r="M961" s="11" t="s">
        <v>74</v>
      </c>
      <c r="O961" s="29" t="s">
        <v>73</v>
      </c>
      <c r="P961" s="11" t="s">
        <v>73</v>
      </c>
      <c r="Q961" s="231" t="s">
        <v>75</v>
      </c>
      <c r="S961" s="29" t="s">
        <v>76</v>
      </c>
      <c r="T961" s="30">
        <v>43972</v>
      </c>
      <c r="V961" s="30" t="s">
        <v>944</v>
      </c>
      <c r="W961" s="29" t="s">
        <v>77</v>
      </c>
      <c r="X961" s="354" t="s">
        <v>1049</v>
      </c>
    </row>
    <row r="962" spans="1:24" ht="16" x14ac:dyDescent="0.2">
      <c r="A962" s="321">
        <f t="shared" si="57"/>
        <v>961</v>
      </c>
      <c r="B962" s="30">
        <v>43963</v>
      </c>
      <c r="C962" s="29" t="s">
        <v>141</v>
      </c>
      <c r="D962" s="10" t="s">
        <v>34</v>
      </c>
      <c r="E962" s="29" t="s">
        <v>95</v>
      </c>
      <c r="G962" s="16" t="str">
        <f t="shared" si="56"/>
        <v>OPS West</v>
      </c>
      <c r="H962" s="324" t="str">
        <f t="shared" si="58"/>
        <v>Calexico, CA</v>
      </c>
      <c r="I962" s="250">
        <v>1</v>
      </c>
      <c r="J962" s="11" t="s">
        <v>73</v>
      </c>
      <c r="K962" s="11" t="s">
        <v>74</v>
      </c>
      <c r="L962" s="11" t="s">
        <v>73</v>
      </c>
      <c r="M962" s="11" t="s">
        <v>74</v>
      </c>
      <c r="O962" s="29" t="s">
        <v>74</v>
      </c>
      <c r="P962" s="11" t="s">
        <v>74</v>
      </c>
      <c r="Q962" s="231"/>
      <c r="S962" s="29" t="s">
        <v>76</v>
      </c>
      <c r="T962" s="30">
        <v>43973</v>
      </c>
      <c r="V962" s="30" t="s">
        <v>944</v>
      </c>
      <c r="W962" s="29" t="s">
        <v>77</v>
      </c>
      <c r="X962" s="354" t="s">
        <v>1050</v>
      </c>
    </row>
    <row r="963" spans="1:24" ht="32" x14ac:dyDescent="0.2">
      <c r="A963" s="321">
        <f t="shared" si="57"/>
        <v>962</v>
      </c>
      <c r="B963" s="30">
        <v>43967</v>
      </c>
      <c r="C963" s="29" t="s">
        <v>141</v>
      </c>
      <c r="D963" s="10" t="s">
        <v>33</v>
      </c>
      <c r="E963" s="29" t="s">
        <v>251</v>
      </c>
      <c r="G963" s="16" t="str">
        <f t="shared" si="56"/>
        <v>OPS West</v>
      </c>
      <c r="H963" s="324" t="str">
        <f t="shared" si="58"/>
        <v>Boulevard, CA</v>
      </c>
      <c r="I963" s="250">
        <v>1</v>
      </c>
      <c r="J963" s="11" t="s">
        <v>73</v>
      </c>
      <c r="K963" s="11" t="s">
        <v>74</v>
      </c>
      <c r="L963" s="11" t="s">
        <v>73</v>
      </c>
      <c r="M963" s="11" t="s">
        <v>74</v>
      </c>
      <c r="O963" s="29" t="s">
        <v>74</v>
      </c>
      <c r="P963" s="11" t="s">
        <v>73</v>
      </c>
      <c r="Q963" s="231" t="s">
        <v>75</v>
      </c>
      <c r="S963" s="29" t="s">
        <v>120</v>
      </c>
      <c r="V963" s="30" t="s">
        <v>944</v>
      </c>
      <c r="W963" s="29" t="s">
        <v>91</v>
      </c>
      <c r="X963" s="346" t="s">
        <v>1720</v>
      </c>
    </row>
    <row r="964" spans="1:24" ht="32" x14ac:dyDescent="0.2">
      <c r="A964" s="321">
        <f t="shared" si="57"/>
        <v>963</v>
      </c>
      <c r="B964" s="30">
        <v>43967</v>
      </c>
      <c r="C964" s="29" t="s">
        <v>141</v>
      </c>
      <c r="D964" s="10" t="s">
        <v>33</v>
      </c>
      <c r="E964" s="29" t="s">
        <v>251</v>
      </c>
      <c r="G964" s="16" t="str">
        <f t="shared" si="56"/>
        <v>OPS West</v>
      </c>
      <c r="H964" s="324" t="str">
        <f t="shared" si="58"/>
        <v>Boulevard, CA</v>
      </c>
      <c r="I964" s="250">
        <v>1</v>
      </c>
      <c r="J964" s="11" t="s">
        <v>73</v>
      </c>
      <c r="K964" s="11" t="s">
        <v>74</v>
      </c>
      <c r="L964" s="11" t="s">
        <v>73</v>
      </c>
      <c r="M964" s="11" t="s">
        <v>74</v>
      </c>
      <c r="O964" s="29" t="s">
        <v>73</v>
      </c>
      <c r="P964" s="11" t="s">
        <v>73</v>
      </c>
      <c r="Q964" s="231" t="s">
        <v>75</v>
      </c>
      <c r="S964" s="29" t="s">
        <v>120</v>
      </c>
      <c r="V964" s="30" t="s">
        <v>944</v>
      </c>
      <c r="W964" s="29" t="s">
        <v>91</v>
      </c>
      <c r="X964" s="345" t="s">
        <v>1721</v>
      </c>
    </row>
    <row r="965" spans="1:24" ht="16" x14ac:dyDescent="0.2">
      <c r="A965" s="321">
        <f t="shared" si="57"/>
        <v>964</v>
      </c>
      <c r="B965" s="30">
        <v>43968</v>
      </c>
      <c r="C965" s="29" t="s">
        <v>141</v>
      </c>
      <c r="D965" s="10" t="s">
        <v>17</v>
      </c>
      <c r="E965" s="29" t="s">
        <v>734</v>
      </c>
      <c r="G965" s="16" t="str">
        <f t="shared" si="56"/>
        <v>OPS East</v>
      </c>
      <c r="H965" s="324" t="str">
        <f t="shared" si="58"/>
        <v>Cotulla, TX</v>
      </c>
      <c r="I965" s="250">
        <v>1</v>
      </c>
      <c r="J965" s="11" t="s">
        <v>73</v>
      </c>
      <c r="K965" s="11" t="s">
        <v>74</v>
      </c>
      <c r="L965" s="11" t="s">
        <v>73</v>
      </c>
      <c r="M965" s="11" t="s">
        <v>74</v>
      </c>
      <c r="O965" s="29" t="s">
        <v>74</v>
      </c>
      <c r="P965" s="11" t="s">
        <v>73</v>
      </c>
      <c r="Q965" s="231" t="s">
        <v>75</v>
      </c>
      <c r="S965" s="29" t="s">
        <v>76</v>
      </c>
      <c r="V965" s="30" t="s">
        <v>944</v>
      </c>
      <c r="W965" s="29" t="s">
        <v>77</v>
      </c>
      <c r="X965" s="354" t="s">
        <v>1051</v>
      </c>
    </row>
    <row r="966" spans="1:24" ht="32" x14ac:dyDescent="0.2">
      <c r="A966" s="321">
        <f t="shared" si="57"/>
        <v>965</v>
      </c>
      <c r="B966" s="30">
        <v>43969</v>
      </c>
      <c r="C966" s="29" t="s">
        <v>141</v>
      </c>
      <c r="D966" s="10" t="s">
        <v>28</v>
      </c>
      <c r="E966" s="29" t="s">
        <v>102</v>
      </c>
      <c r="G966" s="16" t="str">
        <f t="shared" si="56"/>
        <v>OPS Central</v>
      </c>
      <c r="H966" s="324" t="str">
        <f t="shared" si="58"/>
        <v>El Paso, TX</v>
      </c>
      <c r="I966" s="250">
        <v>1</v>
      </c>
      <c r="J966" s="11" t="s">
        <v>73</v>
      </c>
      <c r="K966" s="11" t="s">
        <v>74</v>
      </c>
      <c r="L966" s="11" t="s">
        <v>73</v>
      </c>
      <c r="M966" s="11" t="s">
        <v>74</v>
      </c>
      <c r="O966" s="29" t="s">
        <v>73</v>
      </c>
      <c r="P966" s="11" t="s">
        <v>73</v>
      </c>
      <c r="Q966" s="231" t="s">
        <v>75</v>
      </c>
      <c r="S966" s="29" t="s">
        <v>76</v>
      </c>
      <c r="T966" s="30">
        <v>43970</v>
      </c>
      <c r="V966" s="30" t="s">
        <v>944</v>
      </c>
      <c r="W966" s="29" t="s">
        <v>96</v>
      </c>
      <c r="X966" s="334" t="s">
        <v>1052</v>
      </c>
    </row>
    <row r="967" spans="1:24" ht="32" x14ac:dyDescent="0.2">
      <c r="A967" s="321">
        <f t="shared" si="57"/>
        <v>966</v>
      </c>
      <c r="B967" s="30">
        <v>43969</v>
      </c>
      <c r="C967" s="29" t="s">
        <v>141</v>
      </c>
      <c r="D967" s="10" t="s">
        <v>20</v>
      </c>
      <c r="E967" s="29" t="s">
        <v>20</v>
      </c>
      <c r="F967" s="29" t="s">
        <v>85</v>
      </c>
      <c r="G967" s="16" t="str">
        <f t="shared" si="56"/>
        <v>OPS East</v>
      </c>
      <c r="H967" s="324" t="str">
        <f t="shared" si="58"/>
        <v>Edinburg, TX</v>
      </c>
      <c r="I967" s="250">
        <v>1</v>
      </c>
      <c r="J967" s="11" t="s">
        <v>73</v>
      </c>
      <c r="K967" s="11" t="s">
        <v>74</v>
      </c>
      <c r="L967" s="11" t="s">
        <v>73</v>
      </c>
      <c r="M967" s="11" t="s">
        <v>74</v>
      </c>
      <c r="O967" s="29" t="s">
        <v>73</v>
      </c>
      <c r="P967" s="11" t="s">
        <v>73</v>
      </c>
      <c r="Q967" s="231" t="s">
        <v>75</v>
      </c>
      <c r="S967" s="29" t="s">
        <v>76</v>
      </c>
      <c r="T967" s="30">
        <v>43972</v>
      </c>
      <c r="V967" s="30" t="s">
        <v>944</v>
      </c>
      <c r="W967" s="29" t="s">
        <v>77</v>
      </c>
      <c r="X967" s="336" t="s">
        <v>1053</v>
      </c>
    </row>
    <row r="968" spans="1:24" ht="48" x14ac:dyDescent="0.2">
      <c r="A968" s="321">
        <f t="shared" si="57"/>
        <v>967</v>
      </c>
      <c r="B968" s="30">
        <v>43969</v>
      </c>
      <c r="C968" s="29" t="s">
        <v>141</v>
      </c>
      <c r="D968" s="10" t="s">
        <v>20</v>
      </c>
      <c r="E968" s="29" t="s">
        <v>139</v>
      </c>
      <c r="G968" s="16" t="str">
        <f t="shared" si="56"/>
        <v>OPS East</v>
      </c>
      <c r="H968" s="324" t="str">
        <f t="shared" si="58"/>
        <v>Falfurrias, TX</v>
      </c>
      <c r="I968" s="250">
        <v>1</v>
      </c>
      <c r="J968" s="11" t="s">
        <v>73</v>
      </c>
      <c r="K968" s="11" t="s">
        <v>74</v>
      </c>
      <c r="L968" s="11" t="s">
        <v>73</v>
      </c>
      <c r="M968" s="11" t="s">
        <v>74</v>
      </c>
      <c r="O968" s="29" t="s">
        <v>74</v>
      </c>
      <c r="P968" s="11" t="s">
        <v>74</v>
      </c>
      <c r="Q968" s="231"/>
      <c r="S968" s="29" t="s">
        <v>76</v>
      </c>
      <c r="T968" s="30">
        <v>43973</v>
      </c>
      <c r="V968" s="30" t="s">
        <v>944</v>
      </c>
      <c r="W968" s="29" t="s">
        <v>77</v>
      </c>
      <c r="X968" s="336" t="s">
        <v>1054</v>
      </c>
    </row>
    <row r="969" spans="1:24" ht="16" x14ac:dyDescent="0.2">
      <c r="A969" s="321">
        <f t="shared" si="57"/>
        <v>968</v>
      </c>
      <c r="B969" s="30">
        <v>43969</v>
      </c>
      <c r="C969" s="29" t="s">
        <v>141</v>
      </c>
      <c r="D969" s="10" t="s">
        <v>36</v>
      </c>
      <c r="E969" s="29" t="s">
        <v>288</v>
      </c>
      <c r="G969" s="16" t="str">
        <f t="shared" ref="G969:G1011" si="59">INDEX(CORRIDORS,MATCH(E969, STATIONCODES, 0))</f>
        <v>OPS West</v>
      </c>
      <c r="H969" s="324" t="str">
        <f t="shared" si="58"/>
        <v>Wellton, AZ</v>
      </c>
      <c r="I969" s="250">
        <v>1</v>
      </c>
      <c r="J969" s="11" t="s">
        <v>73</v>
      </c>
      <c r="K969" s="11" t="s">
        <v>74</v>
      </c>
      <c r="L969" s="11" t="s">
        <v>73</v>
      </c>
      <c r="M969" s="11" t="s">
        <v>74</v>
      </c>
      <c r="O969" s="29" t="s">
        <v>73</v>
      </c>
      <c r="P969" s="11" t="s">
        <v>73</v>
      </c>
      <c r="Q969" s="231" t="s">
        <v>978</v>
      </c>
      <c r="S969" s="29" t="s">
        <v>120</v>
      </c>
      <c r="V969" s="30" t="s">
        <v>944</v>
      </c>
      <c r="W969" s="29" t="s">
        <v>96</v>
      </c>
      <c r="X969" s="334" t="s">
        <v>1605</v>
      </c>
    </row>
    <row r="970" spans="1:24" ht="46" x14ac:dyDescent="0.2">
      <c r="A970" s="321">
        <f t="shared" si="57"/>
        <v>969</v>
      </c>
      <c r="B970" s="30">
        <v>43969</v>
      </c>
      <c r="C970" s="29" t="s">
        <v>141</v>
      </c>
      <c r="D970" s="10" t="s">
        <v>15</v>
      </c>
      <c r="E970" s="29" t="s">
        <v>82</v>
      </c>
      <c r="G970" s="16" t="str">
        <f t="shared" si="59"/>
        <v>OPS East</v>
      </c>
      <c r="H970" s="324" t="str">
        <f t="shared" si="58"/>
        <v>Eagle Pass, TX</v>
      </c>
      <c r="I970" s="250">
        <v>1</v>
      </c>
      <c r="J970" s="11" t="s">
        <v>73</v>
      </c>
      <c r="K970" s="11" t="s">
        <v>74</v>
      </c>
      <c r="L970" s="11" t="s">
        <v>73</v>
      </c>
      <c r="M970" s="11" t="s">
        <v>74</v>
      </c>
      <c r="O970" s="29" t="s">
        <v>73</v>
      </c>
      <c r="P970" s="11" t="s">
        <v>73</v>
      </c>
      <c r="Q970" s="231" t="s">
        <v>75</v>
      </c>
      <c r="S970" s="29" t="s">
        <v>76</v>
      </c>
      <c r="T970" s="30">
        <v>43974</v>
      </c>
      <c r="V970" s="30" t="s">
        <v>944</v>
      </c>
      <c r="W970" s="29" t="s">
        <v>77</v>
      </c>
      <c r="X970" s="368" t="s">
        <v>1732</v>
      </c>
    </row>
    <row r="971" spans="1:24" ht="46" x14ac:dyDescent="0.2">
      <c r="A971" s="321">
        <f t="shared" si="57"/>
        <v>970</v>
      </c>
      <c r="B971" s="30">
        <v>43969</v>
      </c>
      <c r="C971" s="29" t="s">
        <v>141</v>
      </c>
      <c r="D971" s="10" t="s">
        <v>15</v>
      </c>
      <c r="E971" s="29" t="s">
        <v>82</v>
      </c>
      <c r="G971" s="16" t="str">
        <f t="shared" si="59"/>
        <v>OPS East</v>
      </c>
      <c r="H971" s="324" t="str">
        <f t="shared" si="58"/>
        <v>Eagle Pass, TX</v>
      </c>
      <c r="I971" s="250">
        <v>1</v>
      </c>
      <c r="J971" s="11" t="s">
        <v>73</v>
      </c>
      <c r="K971" s="11" t="s">
        <v>74</v>
      </c>
      <c r="L971" s="11" t="s">
        <v>73</v>
      </c>
      <c r="M971" s="11" t="s">
        <v>74</v>
      </c>
      <c r="O971" s="29" t="s">
        <v>73</v>
      </c>
      <c r="P971" s="11" t="s">
        <v>73</v>
      </c>
      <c r="Q971" s="231" t="s">
        <v>75</v>
      </c>
      <c r="S971" s="29" t="s">
        <v>76</v>
      </c>
      <c r="T971" s="30">
        <v>43973</v>
      </c>
      <c r="V971" s="30" t="s">
        <v>944</v>
      </c>
      <c r="W971" s="29" t="s">
        <v>77</v>
      </c>
      <c r="X971" s="369" t="s">
        <v>1604</v>
      </c>
    </row>
    <row r="972" spans="1:24" ht="64" x14ac:dyDescent="0.2">
      <c r="A972" s="321">
        <f t="shared" si="57"/>
        <v>971</v>
      </c>
      <c r="B972" s="30">
        <v>43969</v>
      </c>
      <c r="C972" s="29" t="s">
        <v>141</v>
      </c>
      <c r="D972" s="10" t="s">
        <v>25</v>
      </c>
      <c r="E972" s="29" t="s">
        <v>829</v>
      </c>
      <c r="G972" s="16" t="str">
        <f t="shared" si="59"/>
        <v>OPS Central</v>
      </c>
      <c r="H972" s="324" t="str">
        <f t="shared" si="58"/>
        <v>Van Horn, TX</v>
      </c>
      <c r="I972" s="250">
        <v>1</v>
      </c>
      <c r="J972" s="11" t="s">
        <v>73</v>
      </c>
      <c r="K972" s="11" t="s">
        <v>74</v>
      </c>
      <c r="L972" s="11" t="s">
        <v>73</v>
      </c>
      <c r="M972" s="11" t="s">
        <v>74</v>
      </c>
      <c r="O972" s="29" t="s">
        <v>73</v>
      </c>
      <c r="P972" s="11" t="s">
        <v>73</v>
      </c>
      <c r="Q972" s="231" t="s">
        <v>978</v>
      </c>
      <c r="S972" s="29" t="s">
        <v>120</v>
      </c>
      <c r="V972" s="30" t="s">
        <v>944</v>
      </c>
      <c r="W972" s="29" t="s">
        <v>77</v>
      </c>
      <c r="X972" s="354" t="s">
        <v>1055</v>
      </c>
    </row>
    <row r="973" spans="1:24" ht="32" x14ac:dyDescent="0.2">
      <c r="A973" s="321">
        <f t="shared" si="57"/>
        <v>972</v>
      </c>
      <c r="B973" s="30">
        <v>43969</v>
      </c>
      <c r="C973" s="29" t="s">
        <v>141</v>
      </c>
      <c r="D973" s="10" t="s">
        <v>20</v>
      </c>
      <c r="E973" s="29" t="s">
        <v>20</v>
      </c>
      <c r="F973" s="29" t="s">
        <v>85</v>
      </c>
      <c r="G973" s="16" t="str">
        <f t="shared" si="59"/>
        <v>OPS East</v>
      </c>
      <c r="H973" s="324" t="str">
        <f t="shared" si="58"/>
        <v>Edinburg, TX</v>
      </c>
      <c r="I973" s="250">
        <v>1</v>
      </c>
      <c r="J973" s="11" t="s">
        <v>73</v>
      </c>
      <c r="K973" s="11" t="s">
        <v>74</v>
      </c>
      <c r="L973" s="11" t="s">
        <v>73</v>
      </c>
      <c r="M973" s="11" t="s">
        <v>74</v>
      </c>
      <c r="O973" s="29" t="s">
        <v>74</v>
      </c>
      <c r="P973" s="11" t="s">
        <v>73</v>
      </c>
      <c r="Q973" s="231" t="s">
        <v>75</v>
      </c>
      <c r="S973" s="29" t="s">
        <v>76</v>
      </c>
      <c r="T973" s="30">
        <v>43971</v>
      </c>
      <c r="V973" s="30" t="s">
        <v>944</v>
      </c>
      <c r="W973" s="29" t="s">
        <v>80</v>
      </c>
      <c r="X973" s="354" t="s">
        <v>1056</v>
      </c>
    </row>
    <row r="974" spans="1:24" ht="32" x14ac:dyDescent="0.2">
      <c r="A974" s="321">
        <f t="shared" si="57"/>
        <v>973</v>
      </c>
      <c r="B974" s="30">
        <v>43970</v>
      </c>
      <c r="C974" s="29" t="s">
        <v>141</v>
      </c>
      <c r="D974" s="10" t="s">
        <v>17</v>
      </c>
      <c r="E974" s="29" t="s">
        <v>895</v>
      </c>
      <c r="G974" s="16" t="str">
        <f t="shared" si="59"/>
        <v>OPS East</v>
      </c>
      <c r="H974" s="324" t="str">
        <f t="shared" si="58"/>
        <v>Freer, TX</v>
      </c>
      <c r="I974" s="250">
        <v>1</v>
      </c>
      <c r="J974" s="11" t="s">
        <v>73</v>
      </c>
      <c r="K974" s="11" t="s">
        <v>74</v>
      </c>
      <c r="L974" s="11" t="s">
        <v>73</v>
      </c>
      <c r="M974" s="11" t="s">
        <v>74</v>
      </c>
      <c r="O974" s="29" t="s">
        <v>74</v>
      </c>
      <c r="P974" s="11" t="s">
        <v>73</v>
      </c>
      <c r="Q974" s="231" t="s">
        <v>75</v>
      </c>
      <c r="S974" s="29" t="s">
        <v>120</v>
      </c>
      <c r="V974" s="30" t="s">
        <v>944</v>
      </c>
      <c r="W974" s="29" t="s">
        <v>77</v>
      </c>
      <c r="X974" s="354" t="s">
        <v>1757</v>
      </c>
    </row>
    <row r="975" spans="1:24" ht="48" x14ac:dyDescent="0.2">
      <c r="A975" s="321">
        <f t="shared" si="57"/>
        <v>974</v>
      </c>
      <c r="B975" s="30">
        <v>43968</v>
      </c>
      <c r="C975" s="29" t="s">
        <v>141</v>
      </c>
      <c r="D975" s="10" t="s">
        <v>33</v>
      </c>
      <c r="E975" s="29" t="s">
        <v>33</v>
      </c>
      <c r="F975" s="29" t="s">
        <v>155</v>
      </c>
      <c r="G975" s="16" t="str">
        <f t="shared" si="59"/>
        <v>OPS West</v>
      </c>
      <c r="H975" s="324" t="str">
        <f t="shared" si="58"/>
        <v>Chula Vista, CA</v>
      </c>
      <c r="I975" s="250">
        <v>1</v>
      </c>
      <c r="J975" s="11" t="s">
        <v>73</v>
      </c>
      <c r="K975" s="11" t="s">
        <v>74</v>
      </c>
      <c r="L975" s="11" t="s">
        <v>73</v>
      </c>
      <c r="M975" s="11" t="s">
        <v>74</v>
      </c>
      <c r="O975" s="29" t="s">
        <v>73</v>
      </c>
      <c r="P975" s="11" t="s">
        <v>73</v>
      </c>
      <c r="Q975" s="231" t="s">
        <v>75</v>
      </c>
      <c r="S975" s="29" t="s">
        <v>76</v>
      </c>
      <c r="T975" s="30">
        <v>43971</v>
      </c>
      <c r="V975" s="30" t="s">
        <v>944</v>
      </c>
      <c r="W975" s="29" t="s">
        <v>77</v>
      </c>
      <c r="X975" s="354" t="s">
        <v>1057</v>
      </c>
    </row>
    <row r="976" spans="1:24" ht="48" x14ac:dyDescent="0.2">
      <c r="A976" s="321">
        <f t="shared" si="57"/>
        <v>975</v>
      </c>
      <c r="B976" s="30">
        <v>43969</v>
      </c>
      <c r="C976" s="29" t="s">
        <v>141</v>
      </c>
      <c r="D976" s="10" t="s">
        <v>33</v>
      </c>
      <c r="E976" s="29" t="s">
        <v>157</v>
      </c>
      <c r="G976" s="16" t="str">
        <f t="shared" si="59"/>
        <v>OPS West</v>
      </c>
      <c r="H976" s="324" t="str">
        <f t="shared" si="58"/>
        <v>San Diego, CA</v>
      </c>
      <c r="I976" s="250">
        <v>1</v>
      </c>
      <c r="J976" s="11" t="s">
        <v>73</v>
      </c>
      <c r="K976" s="11" t="s">
        <v>74</v>
      </c>
      <c r="L976" s="11" t="s">
        <v>73</v>
      </c>
      <c r="M976" s="11" t="s">
        <v>74</v>
      </c>
      <c r="O976" s="29" t="s">
        <v>74</v>
      </c>
      <c r="P976" s="11" t="s">
        <v>74</v>
      </c>
      <c r="Q976" s="231"/>
      <c r="S976" s="29" t="s">
        <v>120</v>
      </c>
      <c r="V976" s="30" t="s">
        <v>944</v>
      </c>
      <c r="W976" s="29" t="s">
        <v>77</v>
      </c>
      <c r="X976" s="375" t="s">
        <v>1058</v>
      </c>
    </row>
    <row r="977" spans="1:26" ht="48" x14ac:dyDescent="0.2">
      <c r="A977" s="321">
        <f t="shared" si="57"/>
        <v>976</v>
      </c>
      <c r="B977" s="30">
        <v>43969</v>
      </c>
      <c r="C977" s="29" t="s">
        <v>141</v>
      </c>
      <c r="D977" s="10" t="s">
        <v>33</v>
      </c>
      <c r="E977" s="29" t="s">
        <v>157</v>
      </c>
      <c r="G977" s="16" t="str">
        <f t="shared" si="59"/>
        <v>OPS West</v>
      </c>
      <c r="H977" s="324" t="str">
        <f t="shared" si="58"/>
        <v>San Diego, CA</v>
      </c>
      <c r="I977" s="250">
        <v>1</v>
      </c>
      <c r="J977" s="11" t="s">
        <v>73</v>
      </c>
      <c r="K977" s="11" t="s">
        <v>74</v>
      </c>
      <c r="L977" s="11" t="s">
        <v>73</v>
      </c>
      <c r="M977" s="11" t="s">
        <v>74</v>
      </c>
      <c r="O977" s="29" t="s">
        <v>74</v>
      </c>
      <c r="P977" s="11" t="s">
        <v>74</v>
      </c>
      <c r="Q977" s="231"/>
      <c r="S977" s="29" t="s">
        <v>120</v>
      </c>
      <c r="V977" s="30" t="s">
        <v>944</v>
      </c>
      <c r="W977" s="29" t="s">
        <v>77</v>
      </c>
      <c r="X977" s="375" t="s">
        <v>1058</v>
      </c>
    </row>
    <row r="978" spans="1:26" ht="64" x14ac:dyDescent="0.2">
      <c r="A978" s="321">
        <f t="shared" si="57"/>
        <v>977</v>
      </c>
      <c r="B978" s="30">
        <v>43969</v>
      </c>
      <c r="C978" s="29" t="s">
        <v>141</v>
      </c>
      <c r="D978" s="10" t="s">
        <v>33</v>
      </c>
      <c r="E978" s="29" t="s">
        <v>157</v>
      </c>
      <c r="G978" s="16" t="str">
        <f t="shared" si="59"/>
        <v>OPS West</v>
      </c>
      <c r="H978" s="324" t="str">
        <f t="shared" si="58"/>
        <v>San Diego, CA</v>
      </c>
      <c r="I978" s="250">
        <v>1</v>
      </c>
      <c r="J978" s="11" t="s">
        <v>73</v>
      </c>
      <c r="K978" s="11" t="s">
        <v>74</v>
      </c>
      <c r="L978" s="11" t="s">
        <v>73</v>
      </c>
      <c r="M978" s="11" t="s">
        <v>74</v>
      </c>
      <c r="O978" s="29" t="s">
        <v>74</v>
      </c>
      <c r="P978" s="11" t="s">
        <v>73</v>
      </c>
      <c r="Q978" s="231" t="s">
        <v>75</v>
      </c>
      <c r="S978" s="29" t="s">
        <v>120</v>
      </c>
      <c r="V978" s="30" t="s">
        <v>944</v>
      </c>
      <c r="W978" s="29" t="s">
        <v>77</v>
      </c>
      <c r="X978" s="354" t="s">
        <v>1615</v>
      </c>
    </row>
    <row r="979" spans="1:26" ht="64" x14ac:dyDescent="0.2">
      <c r="A979" s="321">
        <f t="shared" si="57"/>
        <v>978</v>
      </c>
      <c r="B979" s="30">
        <v>43969</v>
      </c>
      <c r="C979" s="29" t="s">
        <v>141</v>
      </c>
      <c r="D979" s="10" t="s">
        <v>33</v>
      </c>
      <c r="E979" s="29" t="s">
        <v>157</v>
      </c>
      <c r="G979" s="16" t="str">
        <f t="shared" si="59"/>
        <v>OPS West</v>
      </c>
      <c r="H979" s="324" t="str">
        <f t="shared" si="58"/>
        <v>San Diego, CA</v>
      </c>
      <c r="I979" s="250">
        <v>1</v>
      </c>
      <c r="J979" s="11" t="s">
        <v>73</v>
      </c>
      <c r="K979" s="11" t="s">
        <v>74</v>
      </c>
      <c r="L979" s="11" t="s">
        <v>73</v>
      </c>
      <c r="M979" s="11" t="s">
        <v>74</v>
      </c>
      <c r="O979" s="29" t="s">
        <v>74</v>
      </c>
      <c r="P979" s="11" t="s">
        <v>73</v>
      </c>
      <c r="Q979" s="231" t="s">
        <v>75</v>
      </c>
      <c r="S979" s="29" t="s">
        <v>76</v>
      </c>
      <c r="T979" s="30">
        <v>43975</v>
      </c>
      <c r="V979" s="30" t="s">
        <v>944</v>
      </c>
      <c r="W979" s="29" t="s">
        <v>77</v>
      </c>
      <c r="X979" s="346" t="s">
        <v>1616</v>
      </c>
    </row>
    <row r="980" spans="1:26" ht="48" x14ac:dyDescent="0.2">
      <c r="A980" s="321">
        <f t="shared" si="57"/>
        <v>979</v>
      </c>
      <c r="B980" s="30">
        <v>43969</v>
      </c>
      <c r="C980" s="29" t="s">
        <v>141</v>
      </c>
      <c r="D980" s="10" t="s">
        <v>33</v>
      </c>
      <c r="E980" s="29" t="s">
        <v>251</v>
      </c>
      <c r="G980" s="16" t="str">
        <f t="shared" si="59"/>
        <v>OPS West</v>
      </c>
      <c r="H980" s="324" t="str">
        <f t="shared" si="58"/>
        <v>Boulevard, CA</v>
      </c>
      <c r="I980" s="250">
        <v>1</v>
      </c>
      <c r="J980" s="11" t="s">
        <v>73</v>
      </c>
      <c r="K980" s="11" t="s">
        <v>74</v>
      </c>
      <c r="L980" s="11" t="s">
        <v>73</v>
      </c>
      <c r="M980" s="11" t="s">
        <v>74</v>
      </c>
      <c r="O980" s="29" t="s">
        <v>74</v>
      </c>
      <c r="P980" s="11" t="s">
        <v>73</v>
      </c>
      <c r="Q980" s="231" t="s">
        <v>75</v>
      </c>
      <c r="S980" s="29" t="s">
        <v>120</v>
      </c>
      <c r="V980" s="30" t="s">
        <v>944</v>
      </c>
      <c r="W980" s="29" t="s">
        <v>77</v>
      </c>
      <c r="X980" s="345" t="s">
        <v>1722</v>
      </c>
    </row>
    <row r="981" spans="1:26" ht="48" x14ac:dyDescent="0.2">
      <c r="A981" s="321">
        <f t="shared" si="57"/>
        <v>980</v>
      </c>
      <c r="B981" s="30">
        <v>43969</v>
      </c>
      <c r="C981" s="29" t="s">
        <v>141</v>
      </c>
      <c r="D981" s="10" t="s">
        <v>33</v>
      </c>
      <c r="E981" s="29" t="s">
        <v>251</v>
      </c>
      <c r="G981" s="16" t="str">
        <f t="shared" si="59"/>
        <v>OPS West</v>
      </c>
      <c r="H981" s="324" t="str">
        <f t="shared" si="58"/>
        <v>Boulevard, CA</v>
      </c>
      <c r="I981" s="250">
        <v>1</v>
      </c>
      <c r="J981" s="11" t="s">
        <v>73</v>
      </c>
      <c r="K981" s="11" t="s">
        <v>74</v>
      </c>
      <c r="L981" s="11" t="s">
        <v>73</v>
      </c>
      <c r="M981" s="11" t="s">
        <v>74</v>
      </c>
      <c r="O981" s="29" t="s">
        <v>74</v>
      </c>
      <c r="P981" s="11" t="s">
        <v>73</v>
      </c>
      <c r="Q981" s="231" t="s">
        <v>75</v>
      </c>
      <c r="S981" s="29" t="s">
        <v>120</v>
      </c>
      <c r="V981" s="30" t="s">
        <v>944</v>
      </c>
      <c r="W981" s="29" t="s">
        <v>77</v>
      </c>
      <c r="X981" s="370" t="s">
        <v>1723</v>
      </c>
    </row>
    <row r="982" spans="1:26" ht="16" x14ac:dyDescent="0.2">
      <c r="A982" s="321">
        <f t="shared" si="57"/>
        <v>981</v>
      </c>
      <c r="B982" s="30">
        <v>43969</v>
      </c>
      <c r="C982" s="29" t="s">
        <v>141</v>
      </c>
      <c r="D982" s="10" t="s">
        <v>34</v>
      </c>
      <c r="E982" s="29" t="s">
        <v>34</v>
      </c>
      <c r="F982" s="29" t="s">
        <v>88</v>
      </c>
      <c r="G982" s="16" t="str">
        <f t="shared" si="59"/>
        <v>OPS West</v>
      </c>
      <c r="H982" s="324" t="str">
        <f t="shared" si="58"/>
        <v>El Centro, CA</v>
      </c>
      <c r="I982" s="250">
        <v>1</v>
      </c>
      <c r="J982" s="11" t="s">
        <v>73</v>
      </c>
      <c r="K982" s="11" t="s">
        <v>74</v>
      </c>
      <c r="L982" s="11" t="s">
        <v>73</v>
      </c>
      <c r="M982" s="11" t="s">
        <v>74</v>
      </c>
      <c r="O982" s="29" t="s">
        <v>74</v>
      </c>
      <c r="P982" s="11" t="s">
        <v>73</v>
      </c>
      <c r="Q982" s="231" t="s">
        <v>75</v>
      </c>
      <c r="S982" s="29" t="s">
        <v>76</v>
      </c>
      <c r="T982" s="30">
        <v>43975</v>
      </c>
      <c r="V982" s="30" t="s">
        <v>944</v>
      </c>
      <c r="W982" s="29" t="s">
        <v>96</v>
      </c>
      <c r="X982" s="354" t="s">
        <v>1773</v>
      </c>
    </row>
    <row r="983" spans="1:26" ht="16" x14ac:dyDescent="0.2">
      <c r="A983" s="321">
        <f t="shared" si="57"/>
        <v>982</v>
      </c>
      <c r="B983" s="30">
        <v>43970</v>
      </c>
      <c r="C983" s="29" t="s">
        <v>141</v>
      </c>
      <c r="D983" s="10" t="s">
        <v>34</v>
      </c>
      <c r="E983" s="29" t="s">
        <v>206</v>
      </c>
      <c r="G983" s="16" t="str">
        <f t="shared" si="59"/>
        <v>OPS West</v>
      </c>
      <c r="H983" s="324" t="str">
        <f t="shared" si="58"/>
        <v>El Centro, CA</v>
      </c>
      <c r="I983" s="250">
        <v>1</v>
      </c>
      <c r="J983" s="11" t="s">
        <v>73</v>
      </c>
      <c r="K983" s="11" t="s">
        <v>74</v>
      </c>
      <c r="L983" s="11" t="s">
        <v>73</v>
      </c>
      <c r="M983" s="11" t="s">
        <v>74</v>
      </c>
      <c r="O983" s="29" t="s">
        <v>74</v>
      </c>
      <c r="P983" s="11" t="s">
        <v>74</v>
      </c>
      <c r="Q983" s="231"/>
      <c r="S983" s="29" t="s">
        <v>120</v>
      </c>
      <c r="V983" s="30" t="s">
        <v>944</v>
      </c>
      <c r="W983" s="29" t="s">
        <v>77</v>
      </c>
      <c r="X983" s="354" t="s">
        <v>1059</v>
      </c>
    </row>
    <row r="984" spans="1:26" ht="32" x14ac:dyDescent="0.2">
      <c r="A984" s="321">
        <f t="shared" si="57"/>
        <v>983</v>
      </c>
      <c r="B984" s="30">
        <v>43969</v>
      </c>
      <c r="C984" s="29" t="s">
        <v>141</v>
      </c>
      <c r="D984" s="10" t="s">
        <v>28</v>
      </c>
      <c r="E984" s="29" t="s">
        <v>422</v>
      </c>
      <c r="G984" s="16" t="str">
        <f t="shared" si="59"/>
        <v>OPS Central</v>
      </c>
      <c r="H984" s="324" t="str">
        <f t="shared" si="58"/>
        <v>Deming, NM</v>
      </c>
      <c r="I984" s="250">
        <v>1</v>
      </c>
      <c r="J984" s="11" t="s">
        <v>73</v>
      </c>
      <c r="K984" s="11" t="s">
        <v>74</v>
      </c>
      <c r="L984" s="11" t="s">
        <v>73</v>
      </c>
      <c r="M984" s="11" t="s">
        <v>74</v>
      </c>
      <c r="O984" s="29" t="s">
        <v>73</v>
      </c>
      <c r="P984" s="11" t="s">
        <v>73</v>
      </c>
      <c r="Q984" s="231" t="s">
        <v>75</v>
      </c>
      <c r="S984" s="29" t="s">
        <v>76</v>
      </c>
      <c r="T984" s="30">
        <v>43977</v>
      </c>
      <c r="V984" s="30" t="s">
        <v>944</v>
      </c>
      <c r="W984" s="29" t="s">
        <v>77</v>
      </c>
      <c r="X984" s="354" t="s">
        <v>1758</v>
      </c>
    </row>
    <row r="985" spans="1:26" s="205" customFormat="1" ht="48" x14ac:dyDescent="0.2">
      <c r="A985" s="313">
        <f t="shared" si="57"/>
        <v>984</v>
      </c>
      <c r="B985" s="326">
        <v>43965</v>
      </c>
      <c r="C985" s="205" t="s">
        <v>141</v>
      </c>
      <c r="D985" s="64" t="s">
        <v>28</v>
      </c>
      <c r="E985" s="205" t="s">
        <v>102</v>
      </c>
      <c r="G985" s="62" t="str">
        <f t="shared" si="59"/>
        <v>OPS Central</v>
      </c>
      <c r="H985" s="188" t="str">
        <f t="shared" si="58"/>
        <v>El Paso, TX</v>
      </c>
      <c r="I985" s="289">
        <v>1</v>
      </c>
      <c r="J985" s="64" t="s">
        <v>73</v>
      </c>
      <c r="K985" s="64" t="s">
        <v>74</v>
      </c>
      <c r="L985" s="64" t="s">
        <v>73</v>
      </c>
      <c r="M985" s="64" t="s">
        <v>74</v>
      </c>
      <c r="N985" s="29"/>
      <c r="O985" s="205" t="s">
        <v>73</v>
      </c>
      <c r="P985" s="64" t="s">
        <v>73</v>
      </c>
      <c r="Q985" s="197" t="s">
        <v>90</v>
      </c>
      <c r="R985" s="326">
        <v>43973</v>
      </c>
      <c r="S985" s="205" t="s">
        <v>120</v>
      </c>
      <c r="T985" s="326"/>
      <c r="U985" s="326"/>
      <c r="V985" s="326" t="s">
        <v>944</v>
      </c>
      <c r="W985" s="205" t="s">
        <v>77</v>
      </c>
      <c r="X985" s="365" t="s">
        <v>1759</v>
      </c>
      <c r="Y985" s="29"/>
      <c r="Z985" s="176"/>
    </row>
    <row r="986" spans="1:26" ht="32" x14ac:dyDescent="0.2">
      <c r="A986" s="321">
        <f t="shared" si="57"/>
        <v>985</v>
      </c>
      <c r="B986" s="30">
        <v>43965</v>
      </c>
      <c r="C986" s="29" t="s">
        <v>141</v>
      </c>
      <c r="D986" s="10" t="s">
        <v>28</v>
      </c>
      <c r="E986" s="29" t="s">
        <v>102</v>
      </c>
      <c r="G986" s="16" t="str">
        <f t="shared" si="59"/>
        <v>OPS Central</v>
      </c>
      <c r="H986" s="324" t="str">
        <f t="shared" si="58"/>
        <v>El Paso, TX</v>
      </c>
      <c r="I986" s="250">
        <v>1</v>
      </c>
      <c r="J986" s="11" t="s">
        <v>73</v>
      </c>
      <c r="K986" s="11" t="s">
        <v>74</v>
      </c>
      <c r="L986" s="11" t="s">
        <v>73</v>
      </c>
      <c r="M986" s="11" t="s">
        <v>74</v>
      </c>
      <c r="O986" s="29" t="s">
        <v>74</v>
      </c>
      <c r="P986" s="11" t="s">
        <v>73</v>
      </c>
      <c r="Q986" s="231" t="s">
        <v>75</v>
      </c>
      <c r="S986" s="29" t="s">
        <v>120</v>
      </c>
      <c r="V986" s="30" t="s">
        <v>944</v>
      </c>
      <c r="W986" s="29" t="s">
        <v>77</v>
      </c>
      <c r="X986" s="354" t="s">
        <v>1760</v>
      </c>
    </row>
    <row r="987" spans="1:26" ht="32" x14ac:dyDescent="0.2">
      <c r="A987" s="321">
        <f t="shared" si="57"/>
        <v>986</v>
      </c>
      <c r="B987" s="30">
        <v>43970</v>
      </c>
      <c r="C987" s="29" t="s">
        <v>141</v>
      </c>
      <c r="D987" s="10" t="s">
        <v>20</v>
      </c>
      <c r="E987" s="29" t="s">
        <v>139</v>
      </c>
      <c r="G987" s="16" t="str">
        <f t="shared" si="59"/>
        <v>OPS East</v>
      </c>
      <c r="H987" s="324" t="str">
        <f t="shared" si="58"/>
        <v>Falfurrias, TX</v>
      </c>
      <c r="I987" s="250">
        <v>1</v>
      </c>
      <c r="J987" s="11" t="s">
        <v>73</v>
      </c>
      <c r="K987" s="11" t="s">
        <v>74</v>
      </c>
      <c r="L987" s="11" t="s">
        <v>73</v>
      </c>
      <c r="M987" s="11" t="s">
        <v>74</v>
      </c>
      <c r="O987" s="29" t="s">
        <v>73</v>
      </c>
      <c r="P987" s="11" t="s">
        <v>73</v>
      </c>
      <c r="Q987" s="231" t="s">
        <v>75</v>
      </c>
      <c r="S987" s="29" t="s">
        <v>76</v>
      </c>
      <c r="T987" s="30">
        <v>43972</v>
      </c>
      <c r="V987" s="30" t="s">
        <v>944</v>
      </c>
      <c r="W987" s="29" t="s">
        <v>77</v>
      </c>
      <c r="X987" s="355" t="s">
        <v>1060</v>
      </c>
    </row>
    <row r="988" spans="1:26" ht="32" x14ac:dyDescent="0.2">
      <c r="A988" s="321">
        <f t="shared" si="57"/>
        <v>987</v>
      </c>
      <c r="B988" s="30">
        <v>43970</v>
      </c>
      <c r="C988" s="29" t="s">
        <v>141</v>
      </c>
      <c r="D988" s="10" t="s">
        <v>20</v>
      </c>
      <c r="E988" s="29" t="s">
        <v>20</v>
      </c>
      <c r="F988" s="29" t="s">
        <v>85</v>
      </c>
      <c r="G988" s="16" t="str">
        <f t="shared" si="59"/>
        <v>OPS East</v>
      </c>
      <c r="H988" s="324" t="str">
        <f t="shared" si="58"/>
        <v>Edinburg, TX</v>
      </c>
      <c r="I988" s="250">
        <v>1</v>
      </c>
      <c r="J988" s="11" t="s">
        <v>73</v>
      </c>
      <c r="K988" s="11" t="s">
        <v>74</v>
      </c>
      <c r="L988" s="11" t="s">
        <v>73</v>
      </c>
      <c r="M988" s="11" t="s">
        <v>74</v>
      </c>
      <c r="O988" s="29" t="s">
        <v>74</v>
      </c>
      <c r="P988" s="11" t="s">
        <v>73</v>
      </c>
      <c r="Q988" s="231" t="s">
        <v>978</v>
      </c>
      <c r="S988" s="29" t="s">
        <v>76</v>
      </c>
      <c r="T988" s="30">
        <v>43973</v>
      </c>
      <c r="V988" s="30" t="s">
        <v>944</v>
      </c>
      <c r="W988" s="29" t="s">
        <v>80</v>
      </c>
      <c r="X988" s="355" t="s">
        <v>1603</v>
      </c>
    </row>
    <row r="989" spans="1:26" ht="32" x14ac:dyDescent="0.2">
      <c r="A989" s="321">
        <f t="shared" si="57"/>
        <v>988</v>
      </c>
      <c r="B989" s="30">
        <v>43970</v>
      </c>
      <c r="C989" s="29" t="s">
        <v>141</v>
      </c>
      <c r="D989" s="10" t="s">
        <v>20</v>
      </c>
      <c r="E989" s="29" t="s">
        <v>20</v>
      </c>
      <c r="F989" s="29" t="s">
        <v>85</v>
      </c>
      <c r="G989" s="16" t="str">
        <f t="shared" si="59"/>
        <v>OPS East</v>
      </c>
      <c r="H989" s="324" t="str">
        <f t="shared" si="58"/>
        <v>Edinburg, TX</v>
      </c>
      <c r="I989" s="250">
        <v>1</v>
      </c>
      <c r="J989" s="11" t="s">
        <v>73</v>
      </c>
      <c r="K989" s="11" t="s">
        <v>74</v>
      </c>
      <c r="L989" s="11" t="s">
        <v>73</v>
      </c>
      <c r="M989" s="11" t="s">
        <v>74</v>
      </c>
      <c r="O989" s="29" t="s">
        <v>74</v>
      </c>
      <c r="P989" s="11" t="s">
        <v>73</v>
      </c>
      <c r="Q989" s="231" t="s">
        <v>75</v>
      </c>
      <c r="S989" s="29" t="s">
        <v>76</v>
      </c>
      <c r="T989" s="30">
        <v>43972</v>
      </c>
      <c r="V989" s="30" t="s">
        <v>944</v>
      </c>
      <c r="W989" s="29" t="s">
        <v>80</v>
      </c>
      <c r="X989" s="355" t="s">
        <v>1061</v>
      </c>
    </row>
    <row r="990" spans="1:26" s="205" customFormat="1" ht="32" x14ac:dyDescent="0.2">
      <c r="A990" s="313">
        <f t="shared" si="57"/>
        <v>989</v>
      </c>
      <c r="B990" s="326">
        <v>43970</v>
      </c>
      <c r="C990" s="205" t="s">
        <v>141</v>
      </c>
      <c r="D990" s="64" t="s">
        <v>34</v>
      </c>
      <c r="E990" s="205" t="s">
        <v>95</v>
      </c>
      <c r="G990" s="62" t="str">
        <f t="shared" si="59"/>
        <v>OPS West</v>
      </c>
      <c r="H990" s="188" t="str">
        <f t="shared" si="58"/>
        <v>Calexico, CA</v>
      </c>
      <c r="I990" s="289">
        <v>1</v>
      </c>
      <c r="J990" s="64" t="s">
        <v>73</v>
      </c>
      <c r="K990" s="64" t="s">
        <v>74</v>
      </c>
      <c r="L990" s="64" t="s">
        <v>73</v>
      </c>
      <c r="M990" s="64" t="s">
        <v>74</v>
      </c>
      <c r="O990" s="205" t="s">
        <v>73</v>
      </c>
      <c r="P990" s="64" t="s">
        <v>73</v>
      </c>
      <c r="Q990" s="197" t="s">
        <v>90</v>
      </c>
      <c r="R990" s="326">
        <v>43970</v>
      </c>
      <c r="S990" s="205" t="s">
        <v>120</v>
      </c>
      <c r="T990" s="326"/>
      <c r="U990" s="326"/>
      <c r="V990" s="326" t="s">
        <v>944</v>
      </c>
      <c r="W990" s="205" t="s">
        <v>77</v>
      </c>
      <c r="X990" s="362" t="s">
        <v>1062</v>
      </c>
      <c r="Z990" s="330"/>
    </row>
    <row r="991" spans="1:26" ht="16" x14ac:dyDescent="0.2">
      <c r="A991" s="141">
        <f t="shared" si="57"/>
        <v>990</v>
      </c>
      <c r="B991" s="30">
        <v>43971</v>
      </c>
      <c r="C991" s="29" t="s">
        <v>141</v>
      </c>
      <c r="D991" s="10" t="s">
        <v>25</v>
      </c>
      <c r="E991" s="29" t="s">
        <v>410</v>
      </c>
      <c r="G991" s="44" t="str">
        <f t="shared" si="59"/>
        <v>OPS Central</v>
      </c>
      <c r="H991" s="282" t="str">
        <f t="shared" si="58"/>
        <v>Sierra Blanca, TX</v>
      </c>
      <c r="I991" s="250">
        <v>1</v>
      </c>
      <c r="J991" s="11" t="s">
        <v>73</v>
      </c>
      <c r="K991" s="11" t="s">
        <v>74</v>
      </c>
      <c r="L991" s="11" t="s">
        <v>73</v>
      </c>
      <c r="M991" s="11" t="s">
        <v>74</v>
      </c>
      <c r="O991" s="29" t="s">
        <v>74</v>
      </c>
      <c r="P991" s="11" t="s">
        <v>73</v>
      </c>
      <c r="Q991" s="231" t="s">
        <v>978</v>
      </c>
      <c r="S991" s="29" t="s">
        <v>120</v>
      </c>
      <c r="V991" s="30" t="s">
        <v>944</v>
      </c>
      <c r="W991" s="29" t="s">
        <v>77</v>
      </c>
      <c r="X991" s="360" t="s">
        <v>1063</v>
      </c>
    </row>
    <row r="992" spans="1:26" ht="34" x14ac:dyDescent="0.2">
      <c r="A992" s="141">
        <f t="shared" si="57"/>
        <v>991</v>
      </c>
      <c r="B992" s="30">
        <v>43970</v>
      </c>
      <c r="C992" s="29" t="s">
        <v>141</v>
      </c>
      <c r="D992" s="10" t="s">
        <v>35</v>
      </c>
      <c r="E992" s="29" t="s">
        <v>179</v>
      </c>
      <c r="G992" s="44" t="str">
        <f t="shared" si="59"/>
        <v>OPS West</v>
      </c>
      <c r="H992" s="282" t="str">
        <f t="shared" si="58"/>
        <v>Tucson, AZ</v>
      </c>
      <c r="I992" s="250">
        <v>1</v>
      </c>
      <c r="J992" s="11" t="s">
        <v>73</v>
      </c>
      <c r="K992" s="11" t="s">
        <v>74</v>
      </c>
      <c r="L992" s="11" t="s">
        <v>73</v>
      </c>
      <c r="M992" s="11" t="s">
        <v>74</v>
      </c>
      <c r="O992" s="29" t="s">
        <v>74</v>
      </c>
      <c r="P992" s="11" t="s">
        <v>74</v>
      </c>
      <c r="Q992" s="231"/>
      <c r="S992" s="29" t="s">
        <v>120</v>
      </c>
      <c r="V992" s="30" t="s">
        <v>944</v>
      </c>
      <c r="W992" s="29" t="s">
        <v>77</v>
      </c>
      <c r="X992" s="339" t="s">
        <v>1064</v>
      </c>
    </row>
    <row r="993" spans="1:26" ht="32" x14ac:dyDescent="0.2">
      <c r="A993" s="141">
        <f t="shared" si="57"/>
        <v>992</v>
      </c>
      <c r="B993" s="30">
        <v>43970</v>
      </c>
      <c r="C993" s="29" t="s">
        <v>141</v>
      </c>
      <c r="D993" s="10" t="s">
        <v>36</v>
      </c>
      <c r="E993" s="29" t="s">
        <v>36</v>
      </c>
      <c r="G993" s="44" t="str">
        <f t="shared" si="59"/>
        <v>OPS West</v>
      </c>
      <c r="H993" s="282" t="str">
        <f t="shared" si="58"/>
        <v>Yuma, AZ</v>
      </c>
      <c r="I993" s="250">
        <v>1</v>
      </c>
      <c r="J993" s="11" t="s">
        <v>73</v>
      </c>
      <c r="K993" s="11" t="s">
        <v>74</v>
      </c>
      <c r="L993" s="11" t="s">
        <v>73</v>
      </c>
      <c r="M993" s="11" t="s">
        <v>74</v>
      </c>
      <c r="O993" s="29" t="s">
        <v>74</v>
      </c>
      <c r="P993" s="11" t="s">
        <v>73</v>
      </c>
      <c r="Q993" s="231" t="s">
        <v>978</v>
      </c>
      <c r="S993" s="29" t="s">
        <v>120</v>
      </c>
      <c r="V993" s="30" t="s">
        <v>944</v>
      </c>
      <c r="W993" s="29" t="s">
        <v>77</v>
      </c>
      <c r="X993" s="334" t="s">
        <v>1606</v>
      </c>
    </row>
    <row r="994" spans="1:26" ht="16" x14ac:dyDescent="0.2">
      <c r="A994" s="141">
        <f t="shared" si="57"/>
        <v>993</v>
      </c>
      <c r="B994" s="30">
        <v>43970</v>
      </c>
      <c r="C994" s="29" t="s">
        <v>141</v>
      </c>
      <c r="D994" s="10" t="s">
        <v>34</v>
      </c>
      <c r="E994" s="29" t="s">
        <v>95</v>
      </c>
      <c r="G994" s="44" t="str">
        <f t="shared" si="59"/>
        <v>OPS West</v>
      </c>
      <c r="H994" s="282" t="str">
        <f t="shared" si="58"/>
        <v>Calexico, CA</v>
      </c>
      <c r="I994" s="250">
        <v>1</v>
      </c>
      <c r="J994" s="11" t="s">
        <v>73</v>
      </c>
      <c r="K994" s="11" t="s">
        <v>74</v>
      </c>
      <c r="L994" s="11" t="s">
        <v>73</v>
      </c>
      <c r="M994" s="11" t="s">
        <v>74</v>
      </c>
      <c r="O994" s="29" t="s">
        <v>74</v>
      </c>
      <c r="P994" s="11" t="s">
        <v>73</v>
      </c>
      <c r="Q994" s="231" t="s">
        <v>75</v>
      </c>
      <c r="S994" s="29" t="s">
        <v>76</v>
      </c>
      <c r="T994" s="30">
        <v>43975</v>
      </c>
      <c r="V994" s="30" t="s">
        <v>944</v>
      </c>
      <c r="W994" s="29" t="s">
        <v>77</v>
      </c>
      <c r="X994" s="334" t="s">
        <v>1065</v>
      </c>
    </row>
    <row r="995" spans="1:26" ht="31" x14ac:dyDescent="0.2">
      <c r="A995" s="141">
        <f t="shared" si="57"/>
        <v>994</v>
      </c>
      <c r="B995" s="30">
        <v>43971</v>
      </c>
      <c r="C995" s="29" t="s">
        <v>141</v>
      </c>
      <c r="D995" s="10" t="s">
        <v>15</v>
      </c>
      <c r="E995" s="29" t="s">
        <v>82</v>
      </c>
      <c r="G995" s="44" t="str">
        <f t="shared" si="59"/>
        <v>OPS East</v>
      </c>
      <c r="H995" s="282" t="str">
        <f t="shared" si="58"/>
        <v>Eagle Pass, TX</v>
      </c>
      <c r="I995" s="250">
        <v>1</v>
      </c>
      <c r="J995" s="11" t="s">
        <v>73</v>
      </c>
      <c r="K995" s="11" t="s">
        <v>74</v>
      </c>
      <c r="L995" s="11" t="s">
        <v>73</v>
      </c>
      <c r="M995" s="11" t="s">
        <v>74</v>
      </c>
      <c r="O995" s="29" t="s">
        <v>74</v>
      </c>
      <c r="P995" s="11" t="s">
        <v>73</v>
      </c>
      <c r="Q995" s="231" t="s">
        <v>978</v>
      </c>
      <c r="S995" s="29" t="s">
        <v>120</v>
      </c>
      <c r="V995" s="30" t="s">
        <v>944</v>
      </c>
      <c r="W995" s="29" t="s">
        <v>96</v>
      </c>
      <c r="X995" s="368" t="s">
        <v>1762</v>
      </c>
    </row>
    <row r="996" spans="1:26" s="205" customFormat="1" ht="32" x14ac:dyDescent="0.2">
      <c r="A996" s="313">
        <f t="shared" ref="A996" si="60">A995+1</f>
        <v>995</v>
      </c>
      <c r="B996" s="326">
        <v>43971</v>
      </c>
      <c r="C996" s="205" t="s">
        <v>141</v>
      </c>
      <c r="D996" s="64" t="s">
        <v>34</v>
      </c>
      <c r="E996" s="205" t="s">
        <v>95</v>
      </c>
      <c r="G996" s="62" t="str">
        <f t="shared" si="59"/>
        <v>OPS West</v>
      </c>
      <c r="H996" s="188" t="str">
        <f t="shared" si="58"/>
        <v>Calexico, CA</v>
      </c>
      <c r="I996" s="289">
        <v>1</v>
      </c>
      <c r="J996" s="64" t="s">
        <v>73</v>
      </c>
      <c r="K996" s="64" t="s">
        <v>74</v>
      </c>
      <c r="L996" s="64" t="s">
        <v>73</v>
      </c>
      <c r="M996" s="64" t="s">
        <v>74</v>
      </c>
      <c r="N996" s="29"/>
      <c r="O996" s="205" t="s">
        <v>73</v>
      </c>
      <c r="P996" s="64" t="s">
        <v>73</v>
      </c>
      <c r="Q996" s="197" t="s">
        <v>90</v>
      </c>
      <c r="R996" s="326">
        <v>43971</v>
      </c>
      <c r="S996" s="205" t="s">
        <v>120</v>
      </c>
      <c r="T996" s="326"/>
      <c r="U996" s="326"/>
      <c r="V996" s="326" t="s">
        <v>944</v>
      </c>
      <c r="W996" s="205" t="s">
        <v>77</v>
      </c>
      <c r="X996" s="371" t="s">
        <v>1066</v>
      </c>
      <c r="Y996" s="29"/>
      <c r="Z996" s="176"/>
    </row>
    <row r="997" spans="1:26" ht="16" x14ac:dyDescent="0.2">
      <c r="A997" s="141">
        <f t="shared" ref="A997:A1048" si="61">A996+1</f>
        <v>996</v>
      </c>
      <c r="B997" s="30">
        <v>43971</v>
      </c>
      <c r="C997" s="29" t="s">
        <v>141</v>
      </c>
      <c r="D997" s="10" t="s">
        <v>34</v>
      </c>
      <c r="E997" s="29" t="s">
        <v>95</v>
      </c>
      <c r="G997" s="44" t="str">
        <f t="shared" si="59"/>
        <v>OPS West</v>
      </c>
      <c r="H997" s="282" t="str">
        <f t="shared" ref="H997:H1011" si="62">INDEX(STATIONLOCATION,MATCH(E997, STATIONCODES, 0))</f>
        <v>Calexico, CA</v>
      </c>
      <c r="I997" s="250">
        <v>1</v>
      </c>
      <c r="J997" s="11" t="s">
        <v>73</v>
      </c>
      <c r="K997" s="11" t="s">
        <v>74</v>
      </c>
      <c r="L997" s="11" t="s">
        <v>73</v>
      </c>
      <c r="M997" s="11" t="s">
        <v>74</v>
      </c>
      <c r="O997" s="29" t="s">
        <v>73</v>
      </c>
      <c r="P997" s="11" t="s">
        <v>73</v>
      </c>
      <c r="Q997" s="231" t="s">
        <v>978</v>
      </c>
      <c r="S997" s="29" t="s">
        <v>120</v>
      </c>
      <c r="V997" s="30" t="s">
        <v>944</v>
      </c>
      <c r="W997" s="29" t="s">
        <v>77</v>
      </c>
      <c r="X997" s="373" t="s">
        <v>1067</v>
      </c>
    </row>
    <row r="998" spans="1:26" ht="64" x14ac:dyDescent="0.2">
      <c r="A998" s="141">
        <f t="shared" si="61"/>
        <v>997</v>
      </c>
      <c r="B998" s="30">
        <v>43972</v>
      </c>
      <c r="C998" s="29" t="s">
        <v>141</v>
      </c>
      <c r="D998" s="10" t="s">
        <v>15</v>
      </c>
      <c r="E998" s="29" t="s">
        <v>191</v>
      </c>
      <c r="G998" s="44" t="str">
        <f t="shared" si="59"/>
        <v>OPS East</v>
      </c>
      <c r="H998" s="282" t="str">
        <f t="shared" si="62"/>
        <v>Del Rio, TX</v>
      </c>
      <c r="I998" s="250">
        <v>1</v>
      </c>
      <c r="J998" s="11" t="s">
        <v>73</v>
      </c>
      <c r="K998" s="11" t="s">
        <v>74</v>
      </c>
      <c r="L998" s="11" t="s">
        <v>73</v>
      </c>
      <c r="M998" s="11" t="s">
        <v>74</v>
      </c>
      <c r="O998" s="29" t="s">
        <v>73</v>
      </c>
      <c r="P998" s="11" t="s">
        <v>73</v>
      </c>
      <c r="Q998" s="231" t="s">
        <v>75</v>
      </c>
      <c r="S998" s="29" t="s">
        <v>76</v>
      </c>
      <c r="T998" s="30">
        <v>43982</v>
      </c>
      <c r="V998" s="30" t="s">
        <v>944</v>
      </c>
      <c r="W998" s="29" t="s">
        <v>77</v>
      </c>
      <c r="X998" s="354" t="s">
        <v>1753</v>
      </c>
    </row>
    <row r="999" spans="1:26" ht="32" x14ac:dyDescent="0.2">
      <c r="A999" s="141">
        <f t="shared" si="61"/>
        <v>998</v>
      </c>
      <c r="B999" s="30">
        <v>43972</v>
      </c>
      <c r="C999" s="29" t="s">
        <v>141</v>
      </c>
      <c r="D999" s="10" t="s">
        <v>20</v>
      </c>
      <c r="E999" s="29" t="s">
        <v>242</v>
      </c>
      <c r="G999" s="44" t="str">
        <f t="shared" si="59"/>
        <v>OPS East</v>
      </c>
      <c r="H999" s="282" t="str">
        <f t="shared" si="62"/>
        <v>Olmito, TX</v>
      </c>
      <c r="I999" s="250">
        <v>1</v>
      </c>
      <c r="J999" s="11" t="s">
        <v>73</v>
      </c>
      <c r="K999" s="11" t="s">
        <v>74</v>
      </c>
      <c r="L999" s="11" t="s">
        <v>73</v>
      </c>
      <c r="M999" s="11" t="s">
        <v>74</v>
      </c>
      <c r="O999" s="29" t="s">
        <v>73</v>
      </c>
      <c r="P999" s="11" t="s">
        <v>73</v>
      </c>
      <c r="Q999" s="231" t="s">
        <v>75</v>
      </c>
      <c r="S999" s="29" t="s">
        <v>76</v>
      </c>
      <c r="T999" s="30">
        <v>43976</v>
      </c>
      <c r="V999" s="30" t="s">
        <v>944</v>
      </c>
      <c r="W999" s="29" t="s">
        <v>77</v>
      </c>
      <c r="X999" s="354" t="s">
        <v>1755</v>
      </c>
    </row>
    <row r="1000" spans="1:26" ht="48" x14ac:dyDescent="0.2">
      <c r="A1000" s="141">
        <f t="shared" si="61"/>
        <v>999</v>
      </c>
      <c r="B1000" s="30">
        <v>43971</v>
      </c>
      <c r="C1000" s="29" t="s">
        <v>141</v>
      </c>
      <c r="D1000" s="10" t="s">
        <v>33</v>
      </c>
      <c r="E1000" s="29" t="s">
        <v>147</v>
      </c>
      <c r="G1000" s="44" t="str">
        <f t="shared" si="59"/>
        <v>OPS West</v>
      </c>
      <c r="H1000" s="282" t="str">
        <f t="shared" si="62"/>
        <v>San Ysidro, CA</v>
      </c>
      <c r="I1000" s="250">
        <v>1</v>
      </c>
      <c r="J1000" s="11" t="s">
        <v>73</v>
      </c>
      <c r="K1000" s="11" t="s">
        <v>74</v>
      </c>
      <c r="L1000" s="11" t="s">
        <v>73</v>
      </c>
      <c r="M1000" s="11" t="s">
        <v>74</v>
      </c>
      <c r="O1000" s="29" t="s">
        <v>74</v>
      </c>
      <c r="P1000" s="11" t="s">
        <v>74</v>
      </c>
      <c r="Q1000" s="231"/>
      <c r="S1000" s="29" t="s">
        <v>120</v>
      </c>
      <c r="V1000" s="30" t="s">
        <v>944</v>
      </c>
      <c r="W1000" s="29" t="s">
        <v>77</v>
      </c>
      <c r="X1000" s="376" t="s">
        <v>1068</v>
      </c>
    </row>
    <row r="1001" spans="1:26" ht="48" x14ac:dyDescent="0.2">
      <c r="A1001" s="141">
        <f t="shared" si="61"/>
        <v>1000</v>
      </c>
      <c r="B1001" s="30">
        <v>43971</v>
      </c>
      <c r="C1001" s="29" t="s">
        <v>141</v>
      </c>
      <c r="D1001" s="10" t="s">
        <v>33</v>
      </c>
      <c r="E1001" s="29" t="s">
        <v>147</v>
      </c>
      <c r="G1001" s="44" t="str">
        <f t="shared" si="59"/>
        <v>OPS West</v>
      </c>
      <c r="H1001" s="282" t="str">
        <f t="shared" si="62"/>
        <v>San Ysidro, CA</v>
      </c>
      <c r="I1001" s="250">
        <v>1</v>
      </c>
      <c r="J1001" s="11" t="s">
        <v>73</v>
      </c>
      <c r="K1001" s="11" t="s">
        <v>74</v>
      </c>
      <c r="L1001" s="11" t="s">
        <v>73</v>
      </c>
      <c r="M1001" s="11" t="s">
        <v>74</v>
      </c>
      <c r="O1001" s="29" t="s">
        <v>74</v>
      </c>
      <c r="P1001" s="11" t="s">
        <v>74</v>
      </c>
      <c r="Q1001" s="231"/>
      <c r="S1001" s="29" t="s">
        <v>120</v>
      </c>
      <c r="V1001" s="30" t="s">
        <v>944</v>
      </c>
      <c r="W1001" s="29" t="s">
        <v>77</v>
      </c>
      <c r="X1001" s="376" t="s">
        <v>1068</v>
      </c>
    </row>
    <row r="1002" spans="1:26" ht="48" x14ac:dyDescent="0.2">
      <c r="A1002" s="141">
        <f t="shared" si="61"/>
        <v>1001</v>
      </c>
      <c r="B1002" s="30">
        <v>43971</v>
      </c>
      <c r="C1002" s="29" t="s">
        <v>141</v>
      </c>
      <c r="D1002" s="10" t="s">
        <v>33</v>
      </c>
      <c r="E1002" s="29" t="s">
        <v>147</v>
      </c>
      <c r="G1002" s="44" t="str">
        <f t="shared" si="59"/>
        <v>OPS West</v>
      </c>
      <c r="H1002" s="282" t="str">
        <f t="shared" si="62"/>
        <v>San Ysidro, CA</v>
      </c>
      <c r="I1002" s="250">
        <v>1</v>
      </c>
      <c r="J1002" s="11" t="s">
        <v>73</v>
      </c>
      <c r="K1002" s="11" t="s">
        <v>74</v>
      </c>
      <c r="L1002" s="11" t="s">
        <v>73</v>
      </c>
      <c r="M1002" s="11" t="s">
        <v>74</v>
      </c>
      <c r="O1002" s="29" t="s">
        <v>74</v>
      </c>
      <c r="P1002" s="11" t="s">
        <v>74</v>
      </c>
      <c r="Q1002" s="231"/>
      <c r="S1002" s="29" t="s">
        <v>120</v>
      </c>
      <c r="V1002" s="30" t="s">
        <v>944</v>
      </c>
      <c r="W1002" s="29" t="s">
        <v>77</v>
      </c>
      <c r="X1002" s="376" t="s">
        <v>1068</v>
      </c>
    </row>
    <row r="1003" spans="1:26" ht="32" x14ac:dyDescent="0.2">
      <c r="A1003" s="141">
        <f t="shared" si="61"/>
        <v>1002</v>
      </c>
      <c r="B1003" s="30">
        <v>43971</v>
      </c>
      <c r="C1003" s="29" t="s">
        <v>141</v>
      </c>
      <c r="D1003" s="10" t="s">
        <v>33</v>
      </c>
      <c r="E1003" s="29" t="s">
        <v>145</v>
      </c>
      <c r="G1003" s="44" t="str">
        <f t="shared" si="59"/>
        <v>OPS West</v>
      </c>
      <c r="H1003" s="282" t="str">
        <f t="shared" si="62"/>
        <v>San Diego, CA</v>
      </c>
      <c r="I1003" s="250">
        <v>1</v>
      </c>
      <c r="J1003" s="11" t="s">
        <v>73</v>
      </c>
      <c r="K1003" s="11" t="s">
        <v>74</v>
      </c>
      <c r="L1003" s="11" t="s">
        <v>73</v>
      </c>
      <c r="M1003" s="11" t="s">
        <v>74</v>
      </c>
      <c r="O1003" s="29" t="s">
        <v>74</v>
      </c>
      <c r="P1003" s="11" t="s">
        <v>74</v>
      </c>
      <c r="Q1003" s="231"/>
      <c r="S1003" s="29" t="s">
        <v>120</v>
      </c>
      <c r="V1003" s="30" t="s">
        <v>944</v>
      </c>
      <c r="W1003" s="29" t="s">
        <v>77</v>
      </c>
      <c r="X1003" s="345" t="s">
        <v>1069</v>
      </c>
    </row>
    <row r="1004" spans="1:26" ht="32" x14ac:dyDescent="0.2">
      <c r="A1004" s="141">
        <f t="shared" si="61"/>
        <v>1003</v>
      </c>
      <c r="B1004" s="30">
        <v>43971</v>
      </c>
      <c r="C1004" s="29" t="s">
        <v>141</v>
      </c>
      <c r="D1004" s="10" t="s">
        <v>33</v>
      </c>
      <c r="E1004" s="29" t="s">
        <v>145</v>
      </c>
      <c r="G1004" s="44" t="str">
        <f t="shared" si="59"/>
        <v>OPS West</v>
      </c>
      <c r="H1004" s="282" t="str">
        <f t="shared" si="62"/>
        <v>San Diego, CA</v>
      </c>
      <c r="I1004" s="250">
        <v>1</v>
      </c>
      <c r="J1004" s="11" t="s">
        <v>73</v>
      </c>
      <c r="K1004" s="11" t="s">
        <v>74</v>
      </c>
      <c r="L1004" s="11" t="s">
        <v>73</v>
      </c>
      <c r="M1004" s="11" t="s">
        <v>74</v>
      </c>
      <c r="O1004" s="29" t="s">
        <v>74</v>
      </c>
      <c r="P1004" s="11" t="s">
        <v>74</v>
      </c>
      <c r="Q1004" s="231"/>
      <c r="S1004" s="29" t="s">
        <v>120</v>
      </c>
      <c r="V1004" s="30" t="s">
        <v>944</v>
      </c>
      <c r="W1004" s="29" t="s">
        <v>77</v>
      </c>
      <c r="X1004" s="377" t="s">
        <v>1070</v>
      </c>
    </row>
    <row r="1005" spans="1:26" ht="48" x14ac:dyDescent="0.2">
      <c r="A1005" s="141">
        <f t="shared" si="61"/>
        <v>1004</v>
      </c>
      <c r="B1005" s="30">
        <v>43971</v>
      </c>
      <c r="C1005" s="29" t="s">
        <v>141</v>
      </c>
      <c r="D1005" s="10" t="s">
        <v>33</v>
      </c>
      <c r="E1005" s="29" t="s">
        <v>251</v>
      </c>
      <c r="G1005" s="44" t="str">
        <f t="shared" si="59"/>
        <v>OPS West</v>
      </c>
      <c r="H1005" s="282" t="str">
        <f t="shared" si="62"/>
        <v>Boulevard, CA</v>
      </c>
      <c r="I1005" s="250">
        <v>1</v>
      </c>
      <c r="J1005" s="11" t="s">
        <v>73</v>
      </c>
      <c r="K1005" s="11" t="s">
        <v>74</v>
      </c>
      <c r="L1005" s="11" t="s">
        <v>73</v>
      </c>
      <c r="M1005" s="11" t="s">
        <v>74</v>
      </c>
      <c r="O1005" s="29" t="s">
        <v>73</v>
      </c>
      <c r="P1005" s="11" t="s">
        <v>73</v>
      </c>
      <c r="Q1005" s="231" t="s">
        <v>978</v>
      </c>
      <c r="S1005" s="29" t="s">
        <v>120</v>
      </c>
      <c r="V1005" s="30" t="s">
        <v>944</v>
      </c>
      <c r="W1005" s="29" t="s">
        <v>77</v>
      </c>
      <c r="X1005" s="345" t="s">
        <v>1071</v>
      </c>
    </row>
    <row r="1006" spans="1:26" ht="16" x14ac:dyDescent="0.2">
      <c r="A1006" s="141">
        <f t="shared" si="61"/>
        <v>1005</v>
      </c>
      <c r="B1006" s="30">
        <v>43971</v>
      </c>
      <c r="C1006" s="29" t="s">
        <v>141</v>
      </c>
      <c r="D1006" s="10" t="s">
        <v>27</v>
      </c>
      <c r="E1006" s="29" t="s">
        <v>307</v>
      </c>
      <c r="G1006" s="44" t="str">
        <f t="shared" si="59"/>
        <v>OPS Central</v>
      </c>
      <c r="H1006" s="282" t="str">
        <f t="shared" si="62"/>
        <v>Port Clinton, OH</v>
      </c>
      <c r="I1006" s="250">
        <v>1</v>
      </c>
      <c r="J1006" s="11" t="s">
        <v>73</v>
      </c>
      <c r="K1006" s="11" t="s">
        <v>74</v>
      </c>
      <c r="L1006" s="11" t="s">
        <v>73</v>
      </c>
      <c r="M1006" s="11" t="s">
        <v>74</v>
      </c>
      <c r="O1006" s="29" t="s">
        <v>73</v>
      </c>
      <c r="P1006" s="11" t="s">
        <v>73</v>
      </c>
      <c r="Q1006" s="231" t="s">
        <v>75</v>
      </c>
      <c r="S1006" s="29" t="s">
        <v>76</v>
      </c>
      <c r="T1006" s="30">
        <v>43972</v>
      </c>
      <c r="V1006" s="30" t="s">
        <v>944</v>
      </c>
      <c r="W1006" s="29" t="s">
        <v>77</v>
      </c>
      <c r="X1006" s="334" t="s">
        <v>1072</v>
      </c>
    </row>
    <row r="1007" spans="1:26" s="205" customFormat="1" ht="32" x14ac:dyDescent="0.2">
      <c r="A1007" s="313">
        <f t="shared" si="61"/>
        <v>1006</v>
      </c>
      <c r="B1007" s="326">
        <v>43971</v>
      </c>
      <c r="C1007" s="205" t="s">
        <v>141</v>
      </c>
      <c r="D1007" s="64" t="s">
        <v>36</v>
      </c>
      <c r="E1007" s="205" t="s">
        <v>1073</v>
      </c>
      <c r="G1007" s="62" t="str">
        <f t="shared" si="59"/>
        <v>OPS West</v>
      </c>
      <c r="H1007" s="188" t="str">
        <f t="shared" si="62"/>
        <v>Yuma, AZ</v>
      </c>
      <c r="I1007" s="289">
        <v>1</v>
      </c>
      <c r="J1007" s="64" t="s">
        <v>73</v>
      </c>
      <c r="K1007" s="64" t="s">
        <v>74</v>
      </c>
      <c r="L1007" s="64" t="s">
        <v>73</v>
      </c>
      <c r="M1007" s="64" t="s">
        <v>74</v>
      </c>
      <c r="N1007" s="29"/>
      <c r="O1007" s="205" t="s">
        <v>73</v>
      </c>
      <c r="P1007" s="64" t="s">
        <v>73</v>
      </c>
      <c r="Q1007" s="197" t="s">
        <v>90</v>
      </c>
      <c r="R1007" s="326">
        <v>43977</v>
      </c>
      <c r="S1007" s="205" t="s">
        <v>120</v>
      </c>
      <c r="T1007" s="326"/>
      <c r="U1007" s="326"/>
      <c r="V1007" s="326" t="s">
        <v>944</v>
      </c>
      <c r="W1007" s="205" t="s">
        <v>77</v>
      </c>
      <c r="X1007" s="335" t="s">
        <v>1764</v>
      </c>
      <c r="Y1007" s="29"/>
      <c r="Z1007" s="176"/>
    </row>
    <row r="1008" spans="1:26" ht="32" x14ac:dyDescent="0.2">
      <c r="A1008" s="141">
        <f t="shared" si="61"/>
        <v>1007</v>
      </c>
      <c r="B1008" s="30">
        <v>43971</v>
      </c>
      <c r="C1008" s="29" t="s">
        <v>141</v>
      </c>
      <c r="D1008" s="10" t="s">
        <v>36</v>
      </c>
      <c r="E1008" s="29" t="s">
        <v>36</v>
      </c>
      <c r="G1008" s="44" t="str">
        <f t="shared" si="59"/>
        <v>OPS West</v>
      </c>
      <c r="H1008" s="282" t="str">
        <f t="shared" si="62"/>
        <v>Yuma, AZ</v>
      </c>
      <c r="I1008" s="250">
        <v>1</v>
      </c>
      <c r="J1008" s="11" t="s">
        <v>73</v>
      </c>
      <c r="K1008" s="11" t="s">
        <v>74</v>
      </c>
      <c r="L1008" s="11" t="s">
        <v>73</v>
      </c>
      <c r="M1008" s="11" t="s">
        <v>74</v>
      </c>
      <c r="O1008" s="29" t="s">
        <v>74</v>
      </c>
      <c r="P1008" s="11" t="s">
        <v>73</v>
      </c>
      <c r="Q1008" s="231" t="s">
        <v>978</v>
      </c>
      <c r="S1008" s="29" t="s">
        <v>120</v>
      </c>
      <c r="V1008" s="30" t="s">
        <v>944</v>
      </c>
      <c r="W1008" s="29" t="s">
        <v>160</v>
      </c>
      <c r="X1008" s="367" t="s">
        <v>1607</v>
      </c>
    </row>
    <row r="1009" spans="1:26" ht="17" x14ac:dyDescent="0.2">
      <c r="A1009" s="141">
        <f t="shared" si="61"/>
        <v>1008</v>
      </c>
      <c r="B1009" s="30">
        <v>43972</v>
      </c>
      <c r="C1009" s="29" t="s">
        <v>141</v>
      </c>
      <c r="D1009" s="10" t="s">
        <v>35</v>
      </c>
      <c r="E1009" s="29" t="s">
        <v>170</v>
      </c>
      <c r="G1009" s="44" t="str">
        <f t="shared" si="59"/>
        <v>OPS West</v>
      </c>
      <c r="H1009" s="282" t="str">
        <f t="shared" si="62"/>
        <v>Willcox, AZ</v>
      </c>
      <c r="I1009" s="250">
        <v>1</v>
      </c>
      <c r="J1009" s="11" t="s">
        <v>73</v>
      </c>
      <c r="K1009" s="11" t="s">
        <v>74</v>
      </c>
      <c r="L1009" s="11" t="s">
        <v>73</v>
      </c>
      <c r="M1009" s="11" t="s">
        <v>74</v>
      </c>
      <c r="O1009" s="29" t="s">
        <v>73</v>
      </c>
      <c r="P1009" s="11" t="s">
        <v>73</v>
      </c>
      <c r="Q1009" s="231" t="s">
        <v>978</v>
      </c>
      <c r="S1009" s="29" t="s">
        <v>120</v>
      </c>
      <c r="V1009" s="30" t="s">
        <v>944</v>
      </c>
      <c r="W1009" s="29" t="s">
        <v>77</v>
      </c>
      <c r="X1009" s="339" t="s">
        <v>1074</v>
      </c>
    </row>
    <row r="1010" spans="1:26" s="205" customFormat="1" ht="68" x14ac:dyDescent="0.2">
      <c r="A1010" s="313">
        <f t="shared" si="61"/>
        <v>1009</v>
      </c>
      <c r="B1010" s="326">
        <v>43972</v>
      </c>
      <c r="C1010" s="205" t="s">
        <v>141</v>
      </c>
      <c r="D1010" s="64" t="s">
        <v>35</v>
      </c>
      <c r="E1010" s="205" t="s">
        <v>172</v>
      </c>
      <c r="G1010" s="62" t="str">
        <f t="shared" si="59"/>
        <v>OPS West</v>
      </c>
      <c r="H1010" s="188" t="str">
        <f t="shared" si="62"/>
        <v>Douglas, AZ</v>
      </c>
      <c r="I1010" s="289">
        <v>1</v>
      </c>
      <c r="J1010" s="64" t="s">
        <v>73</v>
      </c>
      <c r="K1010" s="64" t="s">
        <v>74</v>
      </c>
      <c r="L1010" s="64" t="s">
        <v>73</v>
      </c>
      <c r="M1010" s="64" t="s">
        <v>74</v>
      </c>
      <c r="O1010" s="205" t="s">
        <v>73</v>
      </c>
      <c r="P1010" s="64" t="s">
        <v>73</v>
      </c>
      <c r="Q1010" s="197" t="s">
        <v>90</v>
      </c>
      <c r="R1010" s="326">
        <v>43972</v>
      </c>
      <c r="S1010" s="205" t="s">
        <v>120</v>
      </c>
      <c r="T1010" s="326"/>
      <c r="U1010" s="326"/>
      <c r="V1010" s="326" t="s">
        <v>944</v>
      </c>
      <c r="W1010" s="205" t="s">
        <v>77</v>
      </c>
      <c r="X1010" s="372" t="s">
        <v>1711</v>
      </c>
      <c r="Z1010" s="330"/>
    </row>
    <row r="1011" spans="1:26" ht="32" x14ac:dyDescent="0.2">
      <c r="A1011" s="141">
        <f t="shared" si="61"/>
        <v>1010</v>
      </c>
      <c r="B1011" s="30">
        <v>43972</v>
      </c>
      <c r="C1011" s="29" t="s">
        <v>141</v>
      </c>
      <c r="D1011" s="10" t="s">
        <v>20</v>
      </c>
      <c r="E1011" s="29" t="s">
        <v>131</v>
      </c>
      <c r="G1011" s="44" t="str">
        <f t="shared" si="59"/>
        <v>OPS East</v>
      </c>
      <c r="H1011" s="282" t="str">
        <f t="shared" si="62"/>
        <v>McAllen, TX</v>
      </c>
      <c r="I1011" s="250">
        <v>1</v>
      </c>
      <c r="J1011" s="11" t="s">
        <v>73</v>
      </c>
      <c r="K1011" s="11" t="s">
        <v>74</v>
      </c>
      <c r="L1011" s="11" t="s">
        <v>73</v>
      </c>
      <c r="M1011" s="11" t="s">
        <v>74</v>
      </c>
      <c r="O1011" s="29" t="s">
        <v>73</v>
      </c>
      <c r="P1011" s="11" t="s">
        <v>73</v>
      </c>
      <c r="Q1011" s="231" t="s">
        <v>75</v>
      </c>
      <c r="S1011" s="29" t="s">
        <v>76</v>
      </c>
      <c r="T1011" s="30">
        <v>43978</v>
      </c>
      <c r="V1011" s="30" t="s">
        <v>944</v>
      </c>
      <c r="W1011" s="29" t="s">
        <v>77</v>
      </c>
      <c r="X1011" s="355" t="s">
        <v>1771</v>
      </c>
    </row>
    <row r="1012" spans="1:26" s="205" customFormat="1" ht="32" x14ac:dyDescent="0.2">
      <c r="A1012" s="313">
        <f t="shared" si="61"/>
        <v>1011</v>
      </c>
      <c r="B1012" s="326">
        <v>43972</v>
      </c>
      <c r="C1012" s="205" t="s">
        <v>141</v>
      </c>
      <c r="D1012" s="64" t="s">
        <v>33</v>
      </c>
      <c r="E1012" s="205" t="s">
        <v>251</v>
      </c>
      <c r="G1012" s="62" t="str">
        <f t="shared" ref="G1012:G1048" si="63">INDEX(CORRIDORS,MATCH(E1012, STATIONCODES, 0))</f>
        <v>OPS West</v>
      </c>
      <c r="H1012" s="188" t="str">
        <f t="shared" ref="H1012:H1048" si="64">INDEX(STATIONLOCATION,MATCH(E1012, STATIONCODES, 0))</f>
        <v>Boulevard, CA</v>
      </c>
      <c r="I1012" s="289">
        <v>1</v>
      </c>
      <c r="J1012" s="64" t="s">
        <v>73</v>
      </c>
      <c r="K1012" s="64" t="s">
        <v>74</v>
      </c>
      <c r="L1012" s="64" t="s">
        <v>73</v>
      </c>
      <c r="M1012" s="64" t="s">
        <v>74</v>
      </c>
      <c r="N1012" s="29"/>
      <c r="O1012" s="205" t="s">
        <v>73</v>
      </c>
      <c r="P1012" s="64" t="s">
        <v>73</v>
      </c>
      <c r="Q1012" s="197" t="s">
        <v>90</v>
      </c>
      <c r="R1012" s="326">
        <v>43972</v>
      </c>
      <c r="S1012" s="205" t="s">
        <v>120</v>
      </c>
      <c r="T1012" s="326"/>
      <c r="U1012" s="326"/>
      <c r="V1012" s="326" t="s">
        <v>944</v>
      </c>
      <c r="W1012" s="205" t="s">
        <v>77</v>
      </c>
      <c r="X1012" s="342" t="s">
        <v>1075</v>
      </c>
      <c r="Y1012" s="29"/>
      <c r="Z1012" s="176"/>
    </row>
    <row r="1013" spans="1:26" ht="32" x14ac:dyDescent="0.2">
      <c r="A1013" s="141">
        <f t="shared" si="61"/>
        <v>1012</v>
      </c>
      <c r="B1013" s="30">
        <v>43972</v>
      </c>
      <c r="C1013" s="29" t="s">
        <v>141</v>
      </c>
      <c r="D1013" s="10" t="s">
        <v>33</v>
      </c>
      <c r="E1013" s="29" t="s">
        <v>147</v>
      </c>
      <c r="G1013" s="44" t="str">
        <f t="shared" si="63"/>
        <v>OPS West</v>
      </c>
      <c r="H1013" s="282" t="str">
        <f t="shared" si="64"/>
        <v>San Ysidro, CA</v>
      </c>
      <c r="I1013" s="250">
        <v>1</v>
      </c>
      <c r="J1013" s="11" t="s">
        <v>73</v>
      </c>
      <c r="K1013" s="11" t="s">
        <v>74</v>
      </c>
      <c r="L1013" s="11" t="s">
        <v>73</v>
      </c>
      <c r="M1013" s="11" t="s">
        <v>74</v>
      </c>
      <c r="O1013" s="29" t="s">
        <v>74</v>
      </c>
      <c r="P1013" s="29" t="s">
        <v>74</v>
      </c>
      <c r="S1013" s="29" t="s">
        <v>120</v>
      </c>
      <c r="V1013" s="30" t="s">
        <v>944</v>
      </c>
      <c r="W1013" s="29" t="s">
        <v>77</v>
      </c>
      <c r="X1013" s="345" t="s">
        <v>1076</v>
      </c>
    </row>
    <row r="1014" spans="1:26" ht="80" x14ac:dyDescent="0.2">
      <c r="A1014" s="141">
        <f t="shared" si="61"/>
        <v>1013</v>
      </c>
      <c r="B1014" s="30">
        <v>43972</v>
      </c>
      <c r="C1014" s="29" t="s">
        <v>141</v>
      </c>
      <c r="D1014" s="10" t="s">
        <v>33</v>
      </c>
      <c r="E1014" s="29" t="s">
        <v>147</v>
      </c>
      <c r="G1014" s="44" t="str">
        <f t="shared" si="63"/>
        <v>OPS West</v>
      </c>
      <c r="H1014" s="282" t="str">
        <f t="shared" si="64"/>
        <v>San Ysidro, CA</v>
      </c>
      <c r="I1014" s="250">
        <v>1</v>
      </c>
      <c r="J1014" s="11" t="s">
        <v>73</v>
      </c>
      <c r="K1014" s="11" t="s">
        <v>74</v>
      </c>
      <c r="L1014" s="11" t="s">
        <v>73</v>
      </c>
      <c r="M1014" s="11" t="s">
        <v>74</v>
      </c>
      <c r="O1014" s="29" t="s">
        <v>74</v>
      </c>
      <c r="P1014" s="29" t="s">
        <v>74</v>
      </c>
      <c r="S1014" s="29" t="s">
        <v>120</v>
      </c>
      <c r="V1014" s="30" t="s">
        <v>944</v>
      </c>
      <c r="W1014" s="29" t="s">
        <v>77</v>
      </c>
      <c r="X1014" s="378" t="s">
        <v>1077</v>
      </c>
    </row>
    <row r="1015" spans="1:26" ht="80" x14ac:dyDescent="0.2">
      <c r="A1015" s="141">
        <f t="shared" si="61"/>
        <v>1014</v>
      </c>
      <c r="B1015" s="30">
        <v>43972</v>
      </c>
      <c r="C1015" s="29" t="s">
        <v>141</v>
      </c>
      <c r="D1015" s="10" t="s">
        <v>33</v>
      </c>
      <c r="E1015" s="29" t="s">
        <v>147</v>
      </c>
      <c r="G1015" s="44" t="str">
        <f t="shared" si="63"/>
        <v>OPS West</v>
      </c>
      <c r="H1015" s="282" t="str">
        <f t="shared" si="64"/>
        <v>San Ysidro, CA</v>
      </c>
      <c r="I1015" s="250">
        <v>1</v>
      </c>
      <c r="J1015" s="11" t="s">
        <v>73</v>
      </c>
      <c r="K1015" s="11" t="s">
        <v>74</v>
      </c>
      <c r="L1015" s="11" t="s">
        <v>73</v>
      </c>
      <c r="M1015" s="11" t="s">
        <v>74</v>
      </c>
      <c r="O1015" s="29" t="s">
        <v>74</v>
      </c>
      <c r="P1015" s="29" t="s">
        <v>74</v>
      </c>
      <c r="S1015" s="29" t="s">
        <v>120</v>
      </c>
      <c r="V1015" s="30" t="s">
        <v>944</v>
      </c>
      <c r="W1015" s="29" t="s">
        <v>77</v>
      </c>
      <c r="X1015" s="378" t="s">
        <v>1724</v>
      </c>
    </row>
    <row r="1016" spans="1:26" ht="80" x14ac:dyDescent="0.2">
      <c r="A1016" s="141">
        <f t="shared" si="61"/>
        <v>1015</v>
      </c>
      <c r="B1016" s="30">
        <v>43972</v>
      </c>
      <c r="C1016" s="29" t="s">
        <v>141</v>
      </c>
      <c r="D1016" s="10" t="s">
        <v>33</v>
      </c>
      <c r="E1016" s="29" t="s">
        <v>147</v>
      </c>
      <c r="G1016" s="44" t="str">
        <f t="shared" si="63"/>
        <v>OPS West</v>
      </c>
      <c r="H1016" s="282" t="str">
        <f t="shared" si="64"/>
        <v>San Ysidro, CA</v>
      </c>
      <c r="I1016" s="250">
        <v>1</v>
      </c>
      <c r="J1016" s="11" t="s">
        <v>73</v>
      </c>
      <c r="K1016" s="11" t="s">
        <v>74</v>
      </c>
      <c r="L1016" s="11" t="s">
        <v>73</v>
      </c>
      <c r="M1016" s="11" t="s">
        <v>74</v>
      </c>
      <c r="O1016" s="29" t="s">
        <v>74</v>
      </c>
      <c r="P1016" s="29" t="s">
        <v>74</v>
      </c>
      <c r="S1016" s="29" t="s">
        <v>120</v>
      </c>
      <c r="V1016" s="30" t="s">
        <v>944</v>
      </c>
      <c r="W1016" s="29" t="s">
        <v>77</v>
      </c>
      <c r="X1016" s="378" t="s">
        <v>1725</v>
      </c>
    </row>
    <row r="1017" spans="1:26" ht="64" x14ac:dyDescent="0.2">
      <c r="A1017" s="141">
        <f t="shared" si="61"/>
        <v>1016</v>
      </c>
      <c r="B1017" s="30">
        <v>43972</v>
      </c>
      <c r="C1017" s="29" t="s">
        <v>141</v>
      </c>
      <c r="D1017" s="10" t="s">
        <v>33</v>
      </c>
      <c r="E1017" s="29" t="s">
        <v>147</v>
      </c>
      <c r="G1017" s="44" t="str">
        <f t="shared" si="63"/>
        <v>OPS West</v>
      </c>
      <c r="H1017" s="282" t="str">
        <f t="shared" si="64"/>
        <v>San Ysidro, CA</v>
      </c>
      <c r="I1017" s="250">
        <v>1</v>
      </c>
      <c r="J1017" s="11" t="s">
        <v>73</v>
      </c>
      <c r="K1017" s="11" t="s">
        <v>74</v>
      </c>
      <c r="L1017" s="11" t="s">
        <v>73</v>
      </c>
      <c r="M1017" s="11" t="s">
        <v>74</v>
      </c>
      <c r="O1017" s="29" t="s">
        <v>74</v>
      </c>
      <c r="P1017" s="29" t="s">
        <v>74</v>
      </c>
      <c r="S1017" s="29" t="s">
        <v>120</v>
      </c>
      <c r="V1017" s="30" t="s">
        <v>944</v>
      </c>
      <c r="W1017" s="29" t="s">
        <v>77</v>
      </c>
      <c r="X1017" s="378" t="s">
        <v>1726</v>
      </c>
    </row>
    <row r="1018" spans="1:26" ht="96" x14ac:dyDescent="0.2">
      <c r="A1018" s="141">
        <f t="shared" si="61"/>
        <v>1017</v>
      </c>
      <c r="B1018" s="30">
        <v>43972</v>
      </c>
      <c r="C1018" s="29" t="s">
        <v>141</v>
      </c>
      <c r="D1018" s="10" t="s">
        <v>33</v>
      </c>
      <c r="E1018" s="29" t="s">
        <v>147</v>
      </c>
      <c r="G1018" s="44" t="str">
        <f t="shared" si="63"/>
        <v>OPS West</v>
      </c>
      <c r="H1018" s="282" t="str">
        <f t="shared" si="64"/>
        <v>San Ysidro, CA</v>
      </c>
      <c r="I1018" s="250">
        <v>1</v>
      </c>
      <c r="J1018" s="11" t="s">
        <v>73</v>
      </c>
      <c r="K1018" s="11" t="s">
        <v>74</v>
      </c>
      <c r="L1018" s="11" t="s">
        <v>73</v>
      </c>
      <c r="M1018" s="11" t="s">
        <v>74</v>
      </c>
      <c r="O1018" s="29" t="s">
        <v>73</v>
      </c>
      <c r="P1018" s="29" t="s">
        <v>73</v>
      </c>
      <c r="Q1018" s="204" t="s">
        <v>978</v>
      </c>
      <c r="S1018" s="29" t="s">
        <v>120</v>
      </c>
      <c r="V1018" s="30" t="s">
        <v>944</v>
      </c>
      <c r="W1018" s="29" t="s">
        <v>77</v>
      </c>
      <c r="X1018" s="378" t="s">
        <v>1730</v>
      </c>
    </row>
    <row r="1019" spans="1:26" ht="80" x14ac:dyDescent="0.2">
      <c r="A1019" s="141">
        <f t="shared" si="61"/>
        <v>1018</v>
      </c>
      <c r="B1019" s="30">
        <v>43972</v>
      </c>
      <c r="C1019" s="29" t="s">
        <v>141</v>
      </c>
      <c r="D1019" s="10" t="s">
        <v>33</v>
      </c>
      <c r="E1019" s="29" t="s">
        <v>147</v>
      </c>
      <c r="G1019" s="44" t="str">
        <f t="shared" si="63"/>
        <v>OPS West</v>
      </c>
      <c r="H1019" s="282" t="str">
        <f t="shared" si="64"/>
        <v>San Ysidro, CA</v>
      </c>
      <c r="I1019" s="250">
        <v>1</v>
      </c>
      <c r="J1019" s="11" t="s">
        <v>73</v>
      </c>
      <c r="K1019" s="11" t="s">
        <v>74</v>
      </c>
      <c r="L1019" s="11" t="s">
        <v>73</v>
      </c>
      <c r="M1019" s="11" t="s">
        <v>74</v>
      </c>
      <c r="O1019" s="29" t="s">
        <v>74</v>
      </c>
      <c r="P1019" s="29" t="s">
        <v>74</v>
      </c>
      <c r="S1019" s="29" t="s">
        <v>120</v>
      </c>
      <c r="V1019" s="30" t="s">
        <v>944</v>
      </c>
      <c r="W1019" s="29" t="s">
        <v>77</v>
      </c>
      <c r="X1019" s="378" t="s">
        <v>1727</v>
      </c>
    </row>
    <row r="1020" spans="1:26" ht="80" x14ac:dyDescent="0.2">
      <c r="A1020" s="141">
        <f t="shared" si="61"/>
        <v>1019</v>
      </c>
      <c r="B1020" s="30">
        <v>43972</v>
      </c>
      <c r="C1020" s="29" t="s">
        <v>141</v>
      </c>
      <c r="D1020" s="10" t="s">
        <v>33</v>
      </c>
      <c r="E1020" s="29" t="s">
        <v>147</v>
      </c>
      <c r="G1020" s="44" t="str">
        <f t="shared" si="63"/>
        <v>OPS West</v>
      </c>
      <c r="H1020" s="282" t="str">
        <f t="shared" si="64"/>
        <v>San Ysidro, CA</v>
      </c>
      <c r="I1020" s="250">
        <v>1</v>
      </c>
      <c r="J1020" s="11" t="s">
        <v>73</v>
      </c>
      <c r="K1020" s="11" t="s">
        <v>74</v>
      </c>
      <c r="L1020" s="11" t="s">
        <v>73</v>
      </c>
      <c r="M1020" s="11" t="s">
        <v>74</v>
      </c>
      <c r="O1020" s="29" t="s">
        <v>74</v>
      </c>
      <c r="P1020" s="29" t="s">
        <v>74</v>
      </c>
      <c r="S1020" s="29" t="s">
        <v>120</v>
      </c>
      <c r="V1020" s="30" t="s">
        <v>944</v>
      </c>
      <c r="W1020" s="29" t="s">
        <v>77</v>
      </c>
      <c r="X1020" s="378" t="s">
        <v>1728</v>
      </c>
    </row>
    <row r="1021" spans="1:26" ht="64" x14ac:dyDescent="0.2">
      <c r="A1021" s="141">
        <f t="shared" si="61"/>
        <v>1020</v>
      </c>
      <c r="B1021" s="30">
        <v>43972</v>
      </c>
      <c r="C1021" s="29" t="s">
        <v>141</v>
      </c>
      <c r="D1021" s="10" t="s">
        <v>33</v>
      </c>
      <c r="E1021" s="29" t="s">
        <v>147</v>
      </c>
      <c r="G1021" s="44" t="str">
        <f t="shared" si="63"/>
        <v>OPS West</v>
      </c>
      <c r="H1021" s="282" t="str">
        <f t="shared" si="64"/>
        <v>San Ysidro, CA</v>
      </c>
      <c r="I1021" s="250">
        <v>1</v>
      </c>
      <c r="J1021" s="11" t="s">
        <v>73</v>
      </c>
      <c r="K1021" s="11" t="s">
        <v>74</v>
      </c>
      <c r="L1021" s="11" t="s">
        <v>73</v>
      </c>
      <c r="M1021" s="11" t="s">
        <v>74</v>
      </c>
      <c r="O1021" s="29" t="s">
        <v>74</v>
      </c>
      <c r="P1021" s="29" t="s">
        <v>74</v>
      </c>
      <c r="S1021" s="29" t="s">
        <v>120</v>
      </c>
      <c r="V1021" s="30" t="s">
        <v>944</v>
      </c>
      <c r="W1021" s="29" t="s">
        <v>77</v>
      </c>
      <c r="X1021" s="378" t="s">
        <v>1729</v>
      </c>
    </row>
    <row r="1022" spans="1:26" ht="48" x14ac:dyDescent="0.2">
      <c r="A1022" s="141">
        <f t="shared" si="61"/>
        <v>1021</v>
      </c>
      <c r="B1022" s="30">
        <v>43973</v>
      </c>
      <c r="C1022" s="29" t="s">
        <v>141</v>
      </c>
      <c r="D1022" s="29" t="s">
        <v>20</v>
      </c>
      <c r="E1022" s="29" t="s">
        <v>20</v>
      </c>
      <c r="F1022" s="29" t="s">
        <v>85</v>
      </c>
      <c r="G1022" s="44" t="str">
        <f t="shared" si="63"/>
        <v>OPS East</v>
      </c>
      <c r="H1022" s="282" t="str">
        <f t="shared" si="64"/>
        <v>Edinburg, TX</v>
      </c>
      <c r="I1022" s="250">
        <v>1</v>
      </c>
      <c r="J1022" s="11" t="s">
        <v>73</v>
      </c>
      <c r="K1022" s="11" t="s">
        <v>74</v>
      </c>
      <c r="L1022" s="11" t="s">
        <v>73</v>
      </c>
      <c r="M1022" s="11" t="s">
        <v>74</v>
      </c>
      <c r="O1022" s="29" t="s">
        <v>73</v>
      </c>
      <c r="P1022" s="29" t="s">
        <v>73</v>
      </c>
      <c r="Q1022" s="204" t="s">
        <v>978</v>
      </c>
      <c r="S1022" s="29" t="s">
        <v>120</v>
      </c>
      <c r="V1022" s="30" t="s">
        <v>944</v>
      </c>
      <c r="W1022" s="29" t="s">
        <v>426</v>
      </c>
      <c r="X1022" s="355" t="s">
        <v>1772</v>
      </c>
    </row>
    <row r="1023" spans="1:26" ht="64" x14ac:dyDescent="0.2">
      <c r="A1023" s="141">
        <f t="shared" si="61"/>
        <v>1022</v>
      </c>
      <c r="B1023" s="30">
        <v>43972</v>
      </c>
      <c r="C1023" s="29" t="s">
        <v>141</v>
      </c>
      <c r="D1023" s="29" t="s">
        <v>21</v>
      </c>
      <c r="E1023" s="29" t="s">
        <v>21</v>
      </c>
      <c r="G1023" s="44" t="str">
        <f t="shared" si="63"/>
        <v>OPS East</v>
      </c>
      <c r="H1023" s="282" t="str">
        <f t="shared" si="64"/>
        <v>Aguadilla, PR</v>
      </c>
      <c r="I1023" s="250">
        <v>1</v>
      </c>
      <c r="J1023" s="29" t="s">
        <v>73</v>
      </c>
      <c r="K1023" s="29" t="s">
        <v>73</v>
      </c>
      <c r="L1023" s="29" t="s">
        <v>73</v>
      </c>
      <c r="M1023" s="29" t="s">
        <v>74</v>
      </c>
      <c r="O1023" s="29" t="s">
        <v>74</v>
      </c>
      <c r="P1023" s="29" t="s">
        <v>73</v>
      </c>
      <c r="Q1023" s="204" t="s">
        <v>75</v>
      </c>
      <c r="S1023" s="29" t="s">
        <v>76</v>
      </c>
      <c r="T1023" s="30">
        <v>43973</v>
      </c>
      <c r="V1023" s="30" t="s">
        <v>944</v>
      </c>
      <c r="W1023" s="29" t="s">
        <v>160</v>
      </c>
      <c r="X1023" s="354" t="s">
        <v>1597</v>
      </c>
    </row>
    <row r="1024" spans="1:26" ht="16" x14ac:dyDescent="0.2">
      <c r="A1024" s="141">
        <f t="shared" si="61"/>
        <v>1023</v>
      </c>
      <c r="B1024" s="30">
        <v>43970</v>
      </c>
      <c r="C1024" s="29" t="s">
        <v>141</v>
      </c>
      <c r="D1024" s="29" t="s">
        <v>34</v>
      </c>
      <c r="E1024" s="29" t="s">
        <v>95</v>
      </c>
      <c r="G1024" s="44" t="str">
        <f t="shared" si="63"/>
        <v>OPS West</v>
      </c>
      <c r="H1024" s="282" t="str">
        <f t="shared" si="64"/>
        <v>Calexico, CA</v>
      </c>
      <c r="I1024" s="250">
        <v>1</v>
      </c>
      <c r="J1024" s="29" t="s">
        <v>73</v>
      </c>
      <c r="K1024" s="29" t="s">
        <v>74</v>
      </c>
      <c r="L1024" s="29" t="s">
        <v>73</v>
      </c>
      <c r="M1024" s="29" t="s">
        <v>74</v>
      </c>
      <c r="O1024" s="29" t="s">
        <v>74</v>
      </c>
      <c r="P1024" s="29" t="s">
        <v>73</v>
      </c>
      <c r="Q1024" s="204" t="s">
        <v>75</v>
      </c>
      <c r="S1024" s="29" t="s">
        <v>76</v>
      </c>
      <c r="T1024" s="30">
        <v>43976</v>
      </c>
      <c r="V1024" s="30" t="s">
        <v>944</v>
      </c>
      <c r="W1024" s="29" t="s">
        <v>77</v>
      </c>
      <c r="X1024" s="354" t="s">
        <v>1774</v>
      </c>
    </row>
    <row r="1025" spans="1:26" ht="16" x14ac:dyDescent="0.2">
      <c r="A1025" s="141">
        <f t="shared" si="61"/>
        <v>1024</v>
      </c>
      <c r="B1025" s="30">
        <v>43971</v>
      </c>
      <c r="C1025" s="29" t="s">
        <v>141</v>
      </c>
      <c r="D1025" s="29" t="s">
        <v>34</v>
      </c>
      <c r="E1025" s="29" t="s">
        <v>95</v>
      </c>
      <c r="G1025" s="44" t="str">
        <f t="shared" si="63"/>
        <v>OPS West</v>
      </c>
      <c r="H1025" s="282" t="str">
        <f t="shared" si="64"/>
        <v>Calexico, CA</v>
      </c>
      <c r="I1025" s="250">
        <v>1</v>
      </c>
      <c r="J1025" s="29" t="s">
        <v>73</v>
      </c>
      <c r="K1025" s="29" t="s">
        <v>74</v>
      </c>
      <c r="L1025" s="29" t="s">
        <v>73</v>
      </c>
      <c r="M1025" s="29" t="s">
        <v>74</v>
      </c>
      <c r="O1025" s="29" t="s">
        <v>74</v>
      </c>
      <c r="P1025" s="29" t="s">
        <v>73</v>
      </c>
      <c r="Q1025" s="204" t="s">
        <v>75</v>
      </c>
      <c r="S1025" s="29" t="s">
        <v>76</v>
      </c>
      <c r="T1025" s="30">
        <v>43975</v>
      </c>
      <c r="V1025" s="30" t="s">
        <v>944</v>
      </c>
      <c r="W1025" s="29" t="s">
        <v>77</v>
      </c>
      <c r="X1025" s="354" t="s">
        <v>1775</v>
      </c>
    </row>
    <row r="1026" spans="1:26" ht="16" x14ac:dyDescent="0.2">
      <c r="A1026" s="141">
        <f t="shared" si="61"/>
        <v>1025</v>
      </c>
      <c r="B1026" s="30">
        <v>43971</v>
      </c>
      <c r="C1026" s="29" t="s">
        <v>141</v>
      </c>
      <c r="D1026" s="29" t="s">
        <v>34</v>
      </c>
      <c r="E1026" s="29" t="s">
        <v>95</v>
      </c>
      <c r="G1026" s="44" t="str">
        <f t="shared" si="63"/>
        <v>OPS West</v>
      </c>
      <c r="H1026" s="282" t="str">
        <f t="shared" si="64"/>
        <v>Calexico, CA</v>
      </c>
      <c r="I1026" s="250">
        <v>1</v>
      </c>
      <c r="J1026" s="29" t="s">
        <v>73</v>
      </c>
      <c r="K1026" s="29" t="s">
        <v>74</v>
      </c>
      <c r="L1026" s="29" t="s">
        <v>73</v>
      </c>
      <c r="M1026" s="29" t="s">
        <v>74</v>
      </c>
      <c r="O1026" s="29" t="s">
        <v>73</v>
      </c>
      <c r="P1026" s="29" t="s">
        <v>73</v>
      </c>
      <c r="Q1026" s="204" t="s">
        <v>75</v>
      </c>
      <c r="S1026" s="29" t="s">
        <v>76</v>
      </c>
      <c r="T1026" s="30">
        <v>43975</v>
      </c>
      <c r="V1026" s="30" t="s">
        <v>944</v>
      </c>
      <c r="W1026" s="29" t="s">
        <v>77</v>
      </c>
      <c r="X1026" s="354" t="s">
        <v>1776</v>
      </c>
    </row>
    <row r="1027" spans="1:26" ht="16" x14ac:dyDescent="0.2">
      <c r="A1027" s="141">
        <f t="shared" si="61"/>
        <v>1026</v>
      </c>
      <c r="B1027" s="30">
        <v>43972</v>
      </c>
      <c r="C1027" s="29" t="s">
        <v>141</v>
      </c>
      <c r="D1027" s="29" t="s">
        <v>17</v>
      </c>
      <c r="E1027" s="29" t="s">
        <v>128</v>
      </c>
      <c r="G1027" s="44" t="str">
        <f t="shared" si="63"/>
        <v>OPS East</v>
      </c>
      <c r="H1027" s="282" t="str">
        <f t="shared" si="64"/>
        <v>Hebbronville, TX</v>
      </c>
      <c r="I1027" s="250">
        <v>1</v>
      </c>
      <c r="J1027" s="29" t="s">
        <v>73</v>
      </c>
      <c r="K1027" s="29" t="s">
        <v>74</v>
      </c>
      <c r="L1027" s="29" t="s">
        <v>73</v>
      </c>
      <c r="M1027" s="29" t="s">
        <v>74</v>
      </c>
      <c r="O1027" s="29" t="s">
        <v>74</v>
      </c>
      <c r="P1027" s="29" t="s">
        <v>74</v>
      </c>
      <c r="S1027" s="29" t="s">
        <v>120</v>
      </c>
      <c r="V1027" s="30" t="s">
        <v>944</v>
      </c>
      <c r="W1027" s="29" t="s">
        <v>77</v>
      </c>
      <c r="X1027" s="354" t="s">
        <v>1608</v>
      </c>
    </row>
    <row r="1028" spans="1:26" s="205" customFormat="1" ht="16" x14ac:dyDescent="0.2">
      <c r="A1028" s="313">
        <f t="shared" si="61"/>
        <v>1027</v>
      </c>
      <c r="B1028" s="326">
        <v>43972</v>
      </c>
      <c r="C1028" s="205" t="s">
        <v>141</v>
      </c>
      <c r="D1028" s="205" t="s">
        <v>17</v>
      </c>
      <c r="E1028" s="205" t="s">
        <v>838</v>
      </c>
      <c r="G1028" s="62" t="str">
        <f t="shared" si="63"/>
        <v>OPS East</v>
      </c>
      <c r="H1028" s="188" t="str">
        <f t="shared" si="64"/>
        <v>Laredo, TX</v>
      </c>
      <c r="I1028" s="289">
        <v>1</v>
      </c>
      <c r="J1028" s="205" t="s">
        <v>73</v>
      </c>
      <c r="K1028" s="205" t="s">
        <v>74</v>
      </c>
      <c r="L1028" s="205" t="s">
        <v>73</v>
      </c>
      <c r="M1028" s="205" t="s">
        <v>74</v>
      </c>
      <c r="O1028" s="205" t="s">
        <v>74</v>
      </c>
      <c r="P1028" s="205" t="s">
        <v>73</v>
      </c>
      <c r="Q1028" s="374" t="s">
        <v>90</v>
      </c>
      <c r="R1028" s="326">
        <v>43971</v>
      </c>
      <c r="S1028" s="205" t="s">
        <v>120</v>
      </c>
      <c r="T1028" s="326"/>
      <c r="U1028" s="326"/>
      <c r="V1028" s="326" t="s">
        <v>944</v>
      </c>
      <c r="W1028" s="205" t="s">
        <v>77</v>
      </c>
      <c r="X1028" s="365" t="s">
        <v>1609</v>
      </c>
      <c r="Z1028" s="330"/>
    </row>
    <row r="1029" spans="1:26" ht="16" x14ac:dyDescent="0.2">
      <c r="A1029" s="321">
        <f t="shared" si="61"/>
        <v>1028</v>
      </c>
      <c r="B1029" s="327">
        <v>43972</v>
      </c>
      <c r="C1029" s="322" t="s">
        <v>141</v>
      </c>
      <c r="D1029" s="322" t="s">
        <v>35</v>
      </c>
      <c r="E1029" s="322" t="s">
        <v>35</v>
      </c>
      <c r="F1029" s="322" t="s">
        <v>1612</v>
      </c>
      <c r="G1029" s="16" t="str">
        <f t="shared" si="63"/>
        <v>OPS West</v>
      </c>
      <c r="H1029" s="324" t="str">
        <f t="shared" si="64"/>
        <v>Tucson, AZ</v>
      </c>
      <c r="I1029" s="250">
        <v>1</v>
      </c>
      <c r="J1029" s="29" t="s">
        <v>73</v>
      </c>
      <c r="K1029" s="29" t="s">
        <v>73</v>
      </c>
      <c r="L1029" s="29" t="s">
        <v>73</v>
      </c>
      <c r="M1029" s="29" t="s">
        <v>74</v>
      </c>
      <c r="O1029" s="29" t="s">
        <v>74</v>
      </c>
      <c r="P1029" s="29" t="s">
        <v>74</v>
      </c>
      <c r="S1029" s="29" t="s">
        <v>120</v>
      </c>
      <c r="V1029" s="30" t="s">
        <v>944</v>
      </c>
      <c r="W1029" s="29" t="s">
        <v>77</v>
      </c>
      <c r="X1029" s="354" t="s">
        <v>1613</v>
      </c>
    </row>
    <row r="1030" spans="1:26" ht="16" x14ac:dyDescent="0.2">
      <c r="A1030" s="321">
        <f t="shared" si="61"/>
        <v>1029</v>
      </c>
      <c r="B1030" s="30">
        <v>43972</v>
      </c>
      <c r="C1030" s="29" t="s">
        <v>141</v>
      </c>
      <c r="D1030" s="29" t="s">
        <v>35</v>
      </c>
      <c r="E1030" s="29" t="s">
        <v>35</v>
      </c>
      <c r="F1030" s="29" t="s">
        <v>1612</v>
      </c>
      <c r="G1030" s="16" t="str">
        <f t="shared" si="63"/>
        <v>OPS West</v>
      </c>
      <c r="H1030" s="324" t="str">
        <f t="shared" si="64"/>
        <v>Tucson, AZ</v>
      </c>
      <c r="I1030" s="250">
        <v>1</v>
      </c>
      <c r="J1030" s="29" t="s">
        <v>73</v>
      </c>
      <c r="K1030" s="29" t="s">
        <v>73</v>
      </c>
      <c r="L1030" s="29" t="s">
        <v>73</v>
      </c>
      <c r="M1030" s="29" t="s">
        <v>74</v>
      </c>
      <c r="O1030" s="29" t="s">
        <v>74</v>
      </c>
      <c r="P1030" s="29" t="s">
        <v>74</v>
      </c>
      <c r="S1030" s="29" t="s">
        <v>120</v>
      </c>
      <c r="V1030" s="30" t="s">
        <v>944</v>
      </c>
      <c r="W1030" s="29" t="s">
        <v>77</v>
      </c>
      <c r="X1030" s="354" t="s">
        <v>1614</v>
      </c>
    </row>
    <row r="1031" spans="1:26" ht="48" x14ac:dyDescent="0.2">
      <c r="A1031" s="321">
        <f t="shared" si="61"/>
        <v>1030</v>
      </c>
      <c r="B1031" s="30">
        <v>43972</v>
      </c>
      <c r="C1031" s="29" t="s">
        <v>141</v>
      </c>
      <c r="D1031" s="29" t="s">
        <v>33</v>
      </c>
      <c r="E1031" s="29" t="s">
        <v>33</v>
      </c>
      <c r="G1031" s="16" t="str">
        <f t="shared" si="63"/>
        <v>OPS West</v>
      </c>
      <c r="H1031" s="324" t="str">
        <f t="shared" si="64"/>
        <v>Chula Vista, CA</v>
      </c>
      <c r="I1031" s="250">
        <v>1</v>
      </c>
      <c r="J1031" s="29" t="s">
        <v>74</v>
      </c>
      <c r="K1031" s="29" t="s">
        <v>74</v>
      </c>
      <c r="L1031" s="29" t="s">
        <v>73</v>
      </c>
      <c r="M1031" s="29" t="s">
        <v>74</v>
      </c>
      <c r="O1031" s="29" t="s">
        <v>74</v>
      </c>
      <c r="P1031" s="29" t="s">
        <v>74</v>
      </c>
      <c r="S1031" s="29" t="s">
        <v>120</v>
      </c>
      <c r="V1031" s="30" t="s">
        <v>944</v>
      </c>
      <c r="W1031" s="29" t="s">
        <v>77</v>
      </c>
      <c r="X1031" s="375" t="s">
        <v>1617</v>
      </c>
    </row>
    <row r="1032" spans="1:26" ht="48" x14ac:dyDescent="0.2">
      <c r="A1032" s="321">
        <f t="shared" si="61"/>
        <v>1031</v>
      </c>
      <c r="B1032" s="30">
        <v>43972</v>
      </c>
      <c r="C1032" s="29" t="s">
        <v>141</v>
      </c>
      <c r="D1032" s="29" t="s">
        <v>33</v>
      </c>
      <c r="E1032" s="29" t="s">
        <v>33</v>
      </c>
      <c r="G1032" s="16" t="str">
        <f t="shared" si="63"/>
        <v>OPS West</v>
      </c>
      <c r="H1032" s="324" t="str">
        <f t="shared" si="64"/>
        <v>Chula Vista, CA</v>
      </c>
      <c r="I1032" s="250">
        <v>1</v>
      </c>
      <c r="J1032" s="29" t="s">
        <v>74</v>
      </c>
      <c r="K1032" s="29" t="s">
        <v>74</v>
      </c>
      <c r="L1032" s="29" t="s">
        <v>73</v>
      </c>
      <c r="M1032" s="29" t="s">
        <v>74</v>
      </c>
      <c r="O1032" s="29" t="s">
        <v>74</v>
      </c>
      <c r="P1032" s="29" t="s">
        <v>74</v>
      </c>
      <c r="S1032" s="29" t="s">
        <v>120</v>
      </c>
      <c r="V1032" s="30" t="s">
        <v>944</v>
      </c>
      <c r="W1032" s="29" t="s">
        <v>77</v>
      </c>
      <c r="X1032" s="375" t="s">
        <v>1617</v>
      </c>
    </row>
    <row r="1033" spans="1:26" ht="32" x14ac:dyDescent="0.2">
      <c r="A1033" s="321">
        <f t="shared" si="61"/>
        <v>1032</v>
      </c>
      <c r="B1033" s="30">
        <v>43972</v>
      </c>
      <c r="C1033" s="29" t="s">
        <v>141</v>
      </c>
      <c r="D1033" s="29" t="s">
        <v>28</v>
      </c>
      <c r="E1033" s="29" t="s">
        <v>102</v>
      </c>
      <c r="G1033" s="16" t="str">
        <f t="shared" si="63"/>
        <v>OPS Central</v>
      </c>
      <c r="H1033" s="324" t="str">
        <f t="shared" si="64"/>
        <v>El Paso, TX</v>
      </c>
      <c r="I1033" s="250">
        <v>1</v>
      </c>
      <c r="J1033" s="29" t="s">
        <v>73</v>
      </c>
      <c r="K1033" s="29" t="s">
        <v>74</v>
      </c>
      <c r="L1033" s="29" t="s">
        <v>73</v>
      </c>
      <c r="M1033" s="29" t="s">
        <v>74</v>
      </c>
      <c r="O1033" s="29" t="s">
        <v>74</v>
      </c>
      <c r="P1033" s="29" t="s">
        <v>73</v>
      </c>
      <c r="Q1033" s="204" t="s">
        <v>978</v>
      </c>
      <c r="S1033" s="29" t="s">
        <v>120</v>
      </c>
      <c r="V1033" s="30" t="s">
        <v>944</v>
      </c>
      <c r="W1033" s="29" t="s">
        <v>77</v>
      </c>
      <c r="X1033" s="354" t="s">
        <v>1620</v>
      </c>
    </row>
    <row r="1034" spans="1:26" ht="16" x14ac:dyDescent="0.2">
      <c r="A1034" s="321">
        <f t="shared" si="61"/>
        <v>1033</v>
      </c>
      <c r="B1034" s="30">
        <v>43973</v>
      </c>
      <c r="C1034" s="29" t="s">
        <v>141</v>
      </c>
      <c r="D1034" s="29" t="s">
        <v>34</v>
      </c>
      <c r="E1034" s="29" t="s">
        <v>95</v>
      </c>
      <c r="G1034" s="16" t="str">
        <f t="shared" si="63"/>
        <v>OPS West</v>
      </c>
      <c r="H1034" s="324" t="str">
        <f t="shared" si="64"/>
        <v>Calexico, CA</v>
      </c>
      <c r="I1034" s="250">
        <v>1</v>
      </c>
      <c r="J1034" s="29" t="s">
        <v>73</v>
      </c>
      <c r="K1034" s="29" t="s">
        <v>74</v>
      </c>
      <c r="L1034" s="29" t="s">
        <v>73</v>
      </c>
      <c r="M1034" s="29" t="s">
        <v>74</v>
      </c>
      <c r="O1034" s="29" t="s">
        <v>74</v>
      </c>
      <c r="P1034" s="29" t="s">
        <v>73</v>
      </c>
      <c r="Q1034" s="204" t="s">
        <v>75</v>
      </c>
      <c r="S1034" s="29" t="s">
        <v>76</v>
      </c>
      <c r="T1034" s="30">
        <v>43975</v>
      </c>
      <c r="V1034" s="30" t="s">
        <v>944</v>
      </c>
      <c r="W1034" s="29" t="s">
        <v>77</v>
      </c>
      <c r="X1034" s="354" t="s">
        <v>1777</v>
      </c>
    </row>
    <row r="1035" spans="1:26" ht="32" x14ac:dyDescent="0.2">
      <c r="A1035" s="321">
        <f t="shared" si="61"/>
        <v>1034</v>
      </c>
      <c r="B1035" s="30">
        <v>43973</v>
      </c>
      <c r="C1035" s="29" t="s">
        <v>141</v>
      </c>
      <c r="D1035" s="29" t="s">
        <v>28</v>
      </c>
      <c r="E1035" s="29" t="s">
        <v>111</v>
      </c>
      <c r="G1035" s="16" t="str">
        <f t="shared" si="63"/>
        <v>OPS Central</v>
      </c>
      <c r="H1035" s="324" t="str">
        <f t="shared" si="64"/>
        <v>Alamogordo, NM</v>
      </c>
      <c r="I1035" s="250">
        <v>1</v>
      </c>
      <c r="J1035" s="29" t="s">
        <v>73</v>
      </c>
      <c r="K1035" s="29" t="s">
        <v>74</v>
      </c>
      <c r="L1035" s="29" t="s">
        <v>73</v>
      </c>
      <c r="M1035" s="29" t="s">
        <v>74</v>
      </c>
      <c r="O1035" s="29" t="s">
        <v>74</v>
      </c>
      <c r="P1035" s="29" t="s">
        <v>74</v>
      </c>
      <c r="S1035" s="29" t="s">
        <v>120</v>
      </c>
      <c r="V1035" s="30" t="s">
        <v>944</v>
      </c>
      <c r="W1035" s="29" t="s">
        <v>77</v>
      </c>
      <c r="X1035" s="354" t="s">
        <v>1712</v>
      </c>
    </row>
    <row r="1036" spans="1:26" ht="80" x14ac:dyDescent="0.2">
      <c r="A1036" s="321">
        <f t="shared" si="61"/>
        <v>1035</v>
      </c>
      <c r="B1036" s="30">
        <v>43972</v>
      </c>
      <c r="C1036" s="29" t="s">
        <v>141</v>
      </c>
      <c r="D1036" s="29" t="s">
        <v>33</v>
      </c>
      <c r="E1036" s="29" t="s">
        <v>33</v>
      </c>
      <c r="F1036" s="29" t="s">
        <v>85</v>
      </c>
      <c r="G1036" s="16" t="str">
        <f t="shared" si="63"/>
        <v>OPS West</v>
      </c>
      <c r="H1036" s="324" t="str">
        <f t="shared" si="64"/>
        <v>Chula Vista, CA</v>
      </c>
      <c r="I1036" s="250">
        <v>1</v>
      </c>
      <c r="J1036" s="29" t="s">
        <v>74</v>
      </c>
      <c r="K1036" s="29" t="s">
        <v>73</v>
      </c>
      <c r="L1036" s="29" t="s">
        <v>73</v>
      </c>
      <c r="M1036" s="29" t="s">
        <v>74</v>
      </c>
      <c r="O1036" s="29" t="s">
        <v>74</v>
      </c>
      <c r="P1036" s="29" t="s">
        <v>73</v>
      </c>
      <c r="Q1036" s="204" t="s">
        <v>75</v>
      </c>
      <c r="S1036" s="29" t="s">
        <v>120</v>
      </c>
      <c r="V1036" s="30" t="s">
        <v>944</v>
      </c>
      <c r="W1036" s="29" t="s">
        <v>80</v>
      </c>
      <c r="X1036" s="354" t="s">
        <v>1780</v>
      </c>
    </row>
    <row r="1037" spans="1:26" ht="32" x14ac:dyDescent="0.2">
      <c r="A1037" s="321">
        <f t="shared" si="61"/>
        <v>1036</v>
      </c>
      <c r="B1037" s="30">
        <v>43973</v>
      </c>
      <c r="C1037" s="29" t="s">
        <v>141</v>
      </c>
      <c r="D1037" s="29" t="s">
        <v>33</v>
      </c>
      <c r="E1037" s="29" t="s">
        <v>157</v>
      </c>
      <c r="F1037" s="29" t="s">
        <v>1731</v>
      </c>
      <c r="G1037" s="16" t="str">
        <f t="shared" si="63"/>
        <v>OPS West</v>
      </c>
      <c r="H1037" s="324" t="str">
        <f t="shared" si="64"/>
        <v>San Diego, CA</v>
      </c>
      <c r="I1037" s="250">
        <v>1</v>
      </c>
      <c r="J1037" s="29" t="s">
        <v>73</v>
      </c>
      <c r="K1037" s="29" t="s">
        <v>74</v>
      </c>
      <c r="L1037" s="29" t="s">
        <v>73</v>
      </c>
      <c r="M1037" s="29" t="s">
        <v>74</v>
      </c>
      <c r="O1037" s="29" t="s">
        <v>74</v>
      </c>
      <c r="P1037" s="29" t="s">
        <v>73</v>
      </c>
      <c r="Q1037" s="204" t="s">
        <v>75</v>
      </c>
      <c r="S1037" s="29" t="s">
        <v>76</v>
      </c>
      <c r="T1037" s="30">
        <v>43977</v>
      </c>
      <c r="V1037" s="30" t="s">
        <v>944</v>
      </c>
      <c r="W1037" s="29" t="s">
        <v>77</v>
      </c>
      <c r="X1037" s="354" t="s">
        <v>1779</v>
      </c>
    </row>
    <row r="1038" spans="1:26" ht="16" x14ac:dyDescent="0.2">
      <c r="A1038" s="321">
        <f t="shared" si="61"/>
        <v>1037</v>
      </c>
      <c r="B1038" s="30">
        <v>43975</v>
      </c>
      <c r="C1038" s="29" t="s">
        <v>141</v>
      </c>
      <c r="D1038" s="29" t="s">
        <v>34</v>
      </c>
      <c r="E1038" s="29" t="s">
        <v>95</v>
      </c>
      <c r="G1038" s="16" t="str">
        <f t="shared" si="63"/>
        <v>OPS West</v>
      </c>
      <c r="H1038" s="324" t="str">
        <f t="shared" si="64"/>
        <v>Calexico, CA</v>
      </c>
      <c r="I1038" s="250">
        <v>1</v>
      </c>
      <c r="J1038" s="29" t="s">
        <v>73</v>
      </c>
      <c r="K1038" s="29" t="s">
        <v>74</v>
      </c>
      <c r="L1038" s="29" t="s">
        <v>73</v>
      </c>
      <c r="M1038" s="29" t="s">
        <v>74</v>
      </c>
      <c r="O1038" s="29" t="s">
        <v>74</v>
      </c>
      <c r="P1038" s="29" t="s">
        <v>73</v>
      </c>
      <c r="Q1038" s="204" t="s">
        <v>978</v>
      </c>
      <c r="S1038" s="29" t="s">
        <v>120</v>
      </c>
      <c r="V1038" s="30" t="s">
        <v>944</v>
      </c>
      <c r="W1038" s="29" t="s">
        <v>77</v>
      </c>
      <c r="X1038" s="354" t="s">
        <v>1746</v>
      </c>
    </row>
    <row r="1039" spans="1:26" s="205" customFormat="1" ht="16" x14ac:dyDescent="0.2">
      <c r="A1039" s="313">
        <f t="shared" si="61"/>
        <v>1038</v>
      </c>
      <c r="B1039" s="326">
        <v>43975</v>
      </c>
      <c r="C1039" s="205" t="s">
        <v>141</v>
      </c>
      <c r="D1039" s="205" t="s">
        <v>34</v>
      </c>
      <c r="E1039" s="205" t="s">
        <v>95</v>
      </c>
      <c r="G1039" s="62" t="str">
        <f t="shared" si="63"/>
        <v>OPS West</v>
      </c>
      <c r="H1039" s="188" t="str">
        <f t="shared" si="64"/>
        <v>Calexico, CA</v>
      </c>
      <c r="I1039" s="289">
        <v>1</v>
      </c>
      <c r="J1039" s="205" t="s">
        <v>73</v>
      </c>
      <c r="K1039" s="205" t="s">
        <v>74</v>
      </c>
      <c r="L1039" s="205" t="s">
        <v>73</v>
      </c>
      <c r="M1039" s="205" t="s">
        <v>74</v>
      </c>
      <c r="O1039" s="205" t="s">
        <v>73</v>
      </c>
      <c r="P1039" s="205" t="s">
        <v>73</v>
      </c>
      <c r="Q1039" s="374" t="s">
        <v>90</v>
      </c>
      <c r="R1039" s="326">
        <v>43975</v>
      </c>
      <c r="S1039" s="205" t="s">
        <v>120</v>
      </c>
      <c r="T1039" s="326"/>
      <c r="U1039" s="326"/>
      <c r="V1039" s="326" t="s">
        <v>944</v>
      </c>
      <c r="W1039" s="205" t="s">
        <v>77</v>
      </c>
      <c r="X1039" s="365" t="s">
        <v>1752</v>
      </c>
      <c r="Z1039" s="330"/>
    </row>
    <row r="1040" spans="1:26" s="322" customFormat="1" ht="16" x14ac:dyDescent="0.2">
      <c r="A1040" s="321">
        <f t="shared" si="61"/>
        <v>1039</v>
      </c>
      <c r="B1040" s="327">
        <v>43975</v>
      </c>
      <c r="C1040" s="322" t="s">
        <v>141</v>
      </c>
      <c r="D1040" s="322" t="s">
        <v>35</v>
      </c>
      <c r="E1040" s="322" t="s">
        <v>179</v>
      </c>
      <c r="G1040" s="16" t="str">
        <f t="shared" si="63"/>
        <v>OPS West</v>
      </c>
      <c r="H1040" s="324" t="str">
        <f t="shared" si="64"/>
        <v>Tucson, AZ</v>
      </c>
      <c r="I1040" s="323">
        <v>1</v>
      </c>
      <c r="J1040" s="322" t="s">
        <v>73</v>
      </c>
      <c r="K1040" s="322" t="s">
        <v>74</v>
      </c>
      <c r="L1040" s="322" t="s">
        <v>73</v>
      </c>
      <c r="M1040" s="322" t="s">
        <v>74</v>
      </c>
      <c r="O1040" s="322" t="s">
        <v>73</v>
      </c>
      <c r="P1040" s="322" t="s">
        <v>73</v>
      </c>
      <c r="Q1040" s="174" t="s">
        <v>978</v>
      </c>
      <c r="R1040" s="327"/>
      <c r="S1040" s="322" t="s">
        <v>120</v>
      </c>
      <c r="T1040" s="327"/>
      <c r="U1040" s="327"/>
      <c r="V1040" s="327" t="s">
        <v>944</v>
      </c>
      <c r="W1040" s="322" t="s">
        <v>77</v>
      </c>
      <c r="X1040" s="366" t="s">
        <v>1756</v>
      </c>
      <c r="Z1040" s="331"/>
    </row>
    <row r="1041" spans="1:26" ht="16" x14ac:dyDescent="0.2">
      <c r="A1041" s="321">
        <f t="shared" si="61"/>
        <v>1040</v>
      </c>
      <c r="B1041" s="30">
        <v>43975</v>
      </c>
      <c r="C1041" s="29" t="s">
        <v>141</v>
      </c>
      <c r="D1041" s="29" t="s">
        <v>34</v>
      </c>
      <c r="E1041" s="29" t="s">
        <v>34</v>
      </c>
      <c r="F1041" s="29" t="s">
        <v>88</v>
      </c>
      <c r="G1041" s="16" t="str">
        <f t="shared" si="63"/>
        <v>OPS West</v>
      </c>
      <c r="H1041" s="324" t="str">
        <f t="shared" si="64"/>
        <v>El Centro, CA</v>
      </c>
      <c r="I1041" s="250">
        <v>1</v>
      </c>
      <c r="J1041" s="29" t="s">
        <v>73</v>
      </c>
      <c r="K1041" s="29" t="s">
        <v>74</v>
      </c>
      <c r="L1041" s="29" t="s">
        <v>73</v>
      </c>
      <c r="M1041" s="29" t="s">
        <v>74</v>
      </c>
      <c r="O1041" s="29" t="s">
        <v>73</v>
      </c>
      <c r="P1041" s="29" t="s">
        <v>74</v>
      </c>
      <c r="S1041" s="29" t="s">
        <v>120</v>
      </c>
      <c r="V1041" s="30" t="s">
        <v>944</v>
      </c>
      <c r="W1041" s="29" t="s">
        <v>77</v>
      </c>
      <c r="X1041" s="354" t="s">
        <v>1050</v>
      </c>
    </row>
    <row r="1042" spans="1:26" ht="16" x14ac:dyDescent="0.2">
      <c r="A1042" s="321">
        <f t="shared" si="61"/>
        <v>1041</v>
      </c>
      <c r="B1042" s="30">
        <v>43975</v>
      </c>
      <c r="C1042" s="29" t="s">
        <v>141</v>
      </c>
      <c r="D1042" s="29" t="s">
        <v>34</v>
      </c>
      <c r="E1042" s="29" t="s">
        <v>34</v>
      </c>
      <c r="F1042" s="29" t="s">
        <v>88</v>
      </c>
      <c r="G1042" s="16" t="str">
        <f t="shared" si="63"/>
        <v>OPS West</v>
      </c>
      <c r="H1042" s="324" t="str">
        <f t="shared" si="64"/>
        <v>El Centro, CA</v>
      </c>
      <c r="I1042" s="250">
        <v>1</v>
      </c>
      <c r="J1042" s="29" t="s">
        <v>73</v>
      </c>
      <c r="K1042" s="29" t="s">
        <v>74</v>
      </c>
      <c r="L1042" s="29" t="s">
        <v>73</v>
      </c>
      <c r="M1042" s="29" t="s">
        <v>74</v>
      </c>
      <c r="O1042" s="29" t="s">
        <v>74</v>
      </c>
      <c r="P1042" s="29" t="s">
        <v>73</v>
      </c>
      <c r="Q1042" s="204" t="s">
        <v>978</v>
      </c>
      <c r="S1042" s="29" t="s">
        <v>120</v>
      </c>
      <c r="V1042" s="30" t="s">
        <v>944</v>
      </c>
      <c r="W1042" s="29" t="s">
        <v>77</v>
      </c>
      <c r="X1042" s="354" t="s">
        <v>1761</v>
      </c>
    </row>
    <row r="1043" spans="1:26" ht="16" x14ac:dyDescent="0.2">
      <c r="A1043" s="321">
        <f t="shared" si="61"/>
        <v>1042</v>
      </c>
      <c r="B1043" s="30">
        <v>43976</v>
      </c>
      <c r="C1043" s="29" t="s">
        <v>141</v>
      </c>
      <c r="D1043" s="29" t="s">
        <v>36</v>
      </c>
      <c r="E1043" s="29" t="s">
        <v>36</v>
      </c>
      <c r="G1043" s="16" t="str">
        <f t="shared" si="63"/>
        <v>OPS West</v>
      </c>
      <c r="H1043" s="324" t="str">
        <f t="shared" si="64"/>
        <v>Yuma, AZ</v>
      </c>
      <c r="I1043" s="250">
        <v>1</v>
      </c>
      <c r="J1043" s="29" t="s">
        <v>73</v>
      </c>
      <c r="K1043" s="29" t="s">
        <v>74</v>
      </c>
      <c r="L1043" s="29" t="s">
        <v>73</v>
      </c>
      <c r="M1043" s="29" t="s">
        <v>74</v>
      </c>
      <c r="O1043" s="29" t="s">
        <v>74</v>
      </c>
      <c r="P1043" s="29" t="s">
        <v>73</v>
      </c>
      <c r="Q1043" s="204" t="s">
        <v>978</v>
      </c>
      <c r="S1043" s="29" t="s">
        <v>120</v>
      </c>
      <c r="V1043" s="30" t="s">
        <v>944</v>
      </c>
      <c r="W1043" s="29" t="s">
        <v>426</v>
      </c>
      <c r="X1043" s="354" t="s">
        <v>1765</v>
      </c>
    </row>
    <row r="1044" spans="1:26" ht="32" x14ac:dyDescent="0.2">
      <c r="A1044" s="321">
        <f t="shared" si="61"/>
        <v>1043</v>
      </c>
      <c r="B1044" s="30">
        <v>43976</v>
      </c>
      <c r="C1044" s="29" t="s">
        <v>141</v>
      </c>
      <c r="D1044" s="29" t="s">
        <v>36</v>
      </c>
      <c r="E1044" s="29" t="s">
        <v>1073</v>
      </c>
      <c r="G1044" s="16" t="str">
        <f t="shared" si="63"/>
        <v>OPS West</v>
      </c>
      <c r="H1044" s="324" t="str">
        <f t="shared" si="64"/>
        <v>Yuma, AZ</v>
      </c>
      <c r="I1044" s="250">
        <v>1</v>
      </c>
      <c r="J1044" s="29" t="s">
        <v>73</v>
      </c>
      <c r="K1044" s="29" t="s">
        <v>74</v>
      </c>
      <c r="L1044" s="29" t="s">
        <v>73</v>
      </c>
      <c r="M1044" s="29" t="s">
        <v>74</v>
      </c>
      <c r="O1044" s="29" t="s">
        <v>74</v>
      </c>
      <c r="P1044" s="29" t="s">
        <v>73</v>
      </c>
      <c r="Q1044" s="204" t="s">
        <v>978</v>
      </c>
      <c r="S1044" s="29" t="s">
        <v>120</v>
      </c>
      <c r="V1044" s="30" t="s">
        <v>944</v>
      </c>
      <c r="W1044" s="29" t="s">
        <v>77</v>
      </c>
      <c r="X1044" s="354" t="s">
        <v>1766</v>
      </c>
    </row>
    <row r="1045" spans="1:26" ht="32" x14ac:dyDescent="0.2">
      <c r="A1045" s="321">
        <f t="shared" si="61"/>
        <v>1044</v>
      </c>
      <c r="B1045" s="30">
        <v>43977</v>
      </c>
      <c r="C1045" s="29" t="s">
        <v>141</v>
      </c>
      <c r="D1045" s="29" t="s">
        <v>36</v>
      </c>
      <c r="E1045" s="29" t="s">
        <v>36</v>
      </c>
      <c r="G1045" s="16" t="str">
        <f t="shared" si="63"/>
        <v>OPS West</v>
      </c>
      <c r="H1045" s="324" t="str">
        <f t="shared" si="64"/>
        <v>Yuma, AZ</v>
      </c>
      <c r="I1045" s="250">
        <v>1</v>
      </c>
      <c r="J1045" s="29" t="s">
        <v>73</v>
      </c>
      <c r="K1045" s="29" t="s">
        <v>74</v>
      </c>
      <c r="L1045" s="29" t="s">
        <v>73</v>
      </c>
      <c r="M1045" s="29" t="s">
        <v>74</v>
      </c>
      <c r="O1045" s="29" t="s">
        <v>73</v>
      </c>
      <c r="P1045" s="29" t="s">
        <v>73</v>
      </c>
      <c r="Q1045" s="204" t="s">
        <v>978</v>
      </c>
      <c r="S1045" s="29" t="s">
        <v>120</v>
      </c>
      <c r="V1045" s="30" t="s">
        <v>944</v>
      </c>
      <c r="W1045" s="29" t="s">
        <v>160</v>
      </c>
      <c r="X1045" s="354" t="s">
        <v>1767</v>
      </c>
    </row>
    <row r="1046" spans="1:26" ht="16" x14ac:dyDescent="0.2">
      <c r="A1046" s="321">
        <f t="shared" si="61"/>
        <v>1045</v>
      </c>
      <c r="B1046" s="30">
        <v>43975</v>
      </c>
      <c r="C1046" s="29" t="s">
        <v>141</v>
      </c>
      <c r="D1046" s="29" t="s">
        <v>34</v>
      </c>
      <c r="E1046" s="29" t="s">
        <v>34</v>
      </c>
      <c r="F1046" s="29" t="s">
        <v>88</v>
      </c>
      <c r="G1046" s="16" t="str">
        <f t="shared" si="63"/>
        <v>OPS West</v>
      </c>
      <c r="H1046" s="324" t="str">
        <f t="shared" si="64"/>
        <v>El Centro, CA</v>
      </c>
      <c r="I1046" s="250">
        <v>1</v>
      </c>
      <c r="J1046" s="29" t="s">
        <v>73</v>
      </c>
      <c r="K1046" s="29" t="s">
        <v>74</v>
      </c>
      <c r="L1046" s="29" t="s">
        <v>73</v>
      </c>
      <c r="M1046" s="29" t="s">
        <v>74</v>
      </c>
      <c r="O1046" s="29" t="s">
        <v>73</v>
      </c>
      <c r="P1046" s="29" t="s">
        <v>74</v>
      </c>
      <c r="S1046" s="29" t="s">
        <v>120</v>
      </c>
      <c r="V1046" s="30" t="s">
        <v>944</v>
      </c>
      <c r="W1046" s="29" t="s">
        <v>77</v>
      </c>
      <c r="X1046" s="354" t="s">
        <v>1778</v>
      </c>
    </row>
    <row r="1047" spans="1:26" ht="16" x14ac:dyDescent="0.2">
      <c r="A1047" s="321">
        <f t="shared" si="61"/>
        <v>1046</v>
      </c>
      <c r="B1047" s="30">
        <v>43975</v>
      </c>
      <c r="C1047" s="29" t="s">
        <v>141</v>
      </c>
      <c r="D1047" s="29" t="s">
        <v>33</v>
      </c>
      <c r="E1047" s="29" t="s">
        <v>145</v>
      </c>
      <c r="G1047" s="16" t="str">
        <f t="shared" si="63"/>
        <v>OPS West</v>
      </c>
      <c r="H1047" s="324" t="str">
        <f t="shared" si="64"/>
        <v>San Diego, CA</v>
      </c>
      <c r="I1047" s="250">
        <v>1</v>
      </c>
      <c r="J1047" s="29" t="s">
        <v>73</v>
      </c>
      <c r="K1047" s="29" t="s">
        <v>74</v>
      </c>
      <c r="L1047" s="29" t="s">
        <v>73</v>
      </c>
      <c r="M1047" s="29" t="s">
        <v>74</v>
      </c>
      <c r="O1047" s="29" t="s">
        <v>74</v>
      </c>
      <c r="P1047" s="29" t="s">
        <v>73</v>
      </c>
      <c r="Q1047" s="204" t="s">
        <v>978</v>
      </c>
      <c r="S1047" s="29" t="s">
        <v>120</v>
      </c>
      <c r="V1047" s="30" t="s">
        <v>944</v>
      </c>
      <c r="W1047" s="29" t="s">
        <v>77</v>
      </c>
      <c r="X1047" s="354" t="s">
        <v>1781</v>
      </c>
    </row>
    <row r="1048" spans="1:26" s="205" customFormat="1" ht="32" x14ac:dyDescent="0.2">
      <c r="A1048" s="313">
        <f t="shared" si="61"/>
        <v>1047</v>
      </c>
      <c r="B1048" s="326">
        <v>43965</v>
      </c>
      <c r="C1048" s="205" t="s">
        <v>141</v>
      </c>
      <c r="D1048" s="205" t="s">
        <v>28</v>
      </c>
      <c r="E1048" s="205" t="s">
        <v>104</v>
      </c>
      <c r="G1048" s="62" t="str">
        <f t="shared" si="63"/>
        <v>OPS Central</v>
      </c>
      <c r="H1048" s="188" t="str">
        <f t="shared" si="64"/>
        <v>Santa Teresa, NM</v>
      </c>
      <c r="I1048" s="289">
        <v>1</v>
      </c>
      <c r="J1048" s="205" t="s">
        <v>73</v>
      </c>
      <c r="K1048" s="205" t="s">
        <v>74</v>
      </c>
      <c r="L1048" s="205" t="s">
        <v>73</v>
      </c>
      <c r="M1048" s="205" t="s">
        <v>74</v>
      </c>
      <c r="O1048" s="205" t="s">
        <v>73</v>
      </c>
      <c r="P1048" s="205" t="s">
        <v>73</v>
      </c>
      <c r="Q1048" s="374" t="s">
        <v>90</v>
      </c>
      <c r="R1048" s="326">
        <v>43977</v>
      </c>
      <c r="S1048" s="205" t="s">
        <v>120</v>
      </c>
      <c r="T1048" s="326"/>
      <c r="U1048" s="326"/>
      <c r="V1048" s="326" t="s">
        <v>944</v>
      </c>
      <c r="W1048" s="205" t="s">
        <v>77</v>
      </c>
      <c r="X1048" s="365" t="s">
        <v>1782</v>
      </c>
      <c r="Z1048" s="330"/>
    </row>
  </sheetData>
  <autoFilter ref="A1:Z1047" xr:uid="{00000000-0009-0000-0000-000001000000}"/>
  <sortState xmlns:xlrd2="http://schemas.microsoft.com/office/spreadsheetml/2017/richdata2" ref="A2:T98">
    <sortCondition ref="D2:D98"/>
  </sortState>
  <dataValidations count="9">
    <dataValidation type="list" allowBlank="1" showInputMessage="1" showErrorMessage="1" sqref="J1:M1048576 O2:O1048576" xr:uid="{00000000-0002-0000-0100-000000000000}">
      <formula1>"YES, NO"</formula1>
    </dataValidation>
    <dataValidation type="list" allowBlank="1" showInputMessage="1" showErrorMessage="1" sqref="P1:P1048576" xr:uid="{00000000-0002-0000-0100-000001000000}">
      <formula1>"YES, NO, PENDING"</formula1>
    </dataValidation>
    <dataValidation type="list" allowBlank="1" showInputMessage="1" showErrorMessage="1" sqref="X206 Q1:Q1048576" xr:uid="{00000000-0002-0000-0100-000002000000}">
      <formula1>"POSITIVE, NEGATIVE, PENDING, N/A"</formula1>
    </dataValidation>
    <dataValidation operator="greaterThan" allowBlank="1" showInputMessage="1" showErrorMessage="1" sqref="B1 R1 T1:U1" xr:uid="{00000000-0002-0000-0100-000003000000}"/>
    <dataValidation type="list" allowBlank="1" showInputMessage="1" showErrorMessage="1" sqref="V1:V1048576" xr:uid="{00000000-0002-0000-0100-000004000000}">
      <formula1>"Employee, Contractor, DOD"</formula1>
    </dataValidation>
    <dataValidation type="list" allowBlank="1" showInputMessage="1" showErrorMessage="1" sqref="S2:S1048576" xr:uid="{00000000-0002-0000-0100-000005000000}">
      <formula1>"OPEN, CLOSED"</formula1>
    </dataValidation>
    <dataValidation type="list" allowBlank="1" showInputMessage="1" showErrorMessage="1" sqref="C2:C1048576" xr:uid="{00000000-0002-0000-0100-000006000000}">
      <formula1>"USBP"</formula1>
    </dataValidation>
    <dataValidation type="date" operator="greaterThan" allowBlank="1" showInputMessage="1" showErrorMessage="1" sqref="R2:R1048576 T2:U1048576 B2:B1048576" xr:uid="{00000000-0002-0000-0100-000007000000}">
      <formula1>43831</formula1>
    </dataValidation>
    <dataValidation type="whole" allowBlank="1" showInputMessage="1" showErrorMessage="1" sqref="I1:I1048576" xr:uid="{00000000-0002-0000-0100-000008000000}">
      <formula1>0</formula1>
      <formula2>1</formula2>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9000000}">
          <x14:formula1>
            <xm:f>Official_Sector_Station_Codes!$D$141:$D$169</xm:f>
          </x14:formula1>
          <xm:sqref>D1:D1048576</xm:sqref>
        </x14:dataValidation>
        <x14:dataValidation type="list" allowBlank="1" showInputMessage="1" showErrorMessage="1" xr:uid="{00000000-0002-0000-0100-00000A000000}">
          <x14:formula1>
            <xm:f>Official_Sector_Station_Codes!$D$2:$D$169</xm:f>
          </x14:formula1>
          <xm:sqref>E1:E1048576</xm:sqref>
        </x14:dataValidation>
        <x14:dataValidation type="list" allowBlank="1" showInputMessage="1" showErrorMessage="1" xr:uid="{00000000-0002-0000-0100-00000B000000}">
          <x14:formula1>
            <xm:f>Sheet1!$C$7:$C$27</xm:f>
          </x14:formula1>
          <xm:sqref>W1:W1048576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L8"/>
  <sheetViews>
    <sheetView zoomScaleNormal="100" workbookViewId="0"/>
  </sheetViews>
  <sheetFormatPr baseColWidth="10" defaultColWidth="8.83203125" defaultRowHeight="14" x14ac:dyDescent="0.15"/>
  <cols>
    <col min="1" max="1" width="3.33203125" style="74" customWidth="1"/>
    <col min="2" max="2" width="11.5" style="74" customWidth="1"/>
    <col min="3" max="3" width="17.5" style="74" customWidth="1"/>
    <col min="4" max="4" width="16.33203125" style="74" customWidth="1"/>
    <col min="5" max="5" width="19.33203125" style="74" customWidth="1"/>
    <col min="6" max="6" width="15.5" style="74" customWidth="1"/>
    <col min="7" max="7" width="15.6640625" style="74" customWidth="1"/>
    <col min="8" max="8" width="16.5" style="74" customWidth="1"/>
    <col min="9" max="9" width="16.33203125" style="74" customWidth="1"/>
    <col min="10" max="10" width="14.5" style="74" customWidth="1"/>
    <col min="11" max="12" width="13.83203125" style="74" customWidth="1"/>
    <col min="13" max="16384" width="8.83203125" style="74"/>
  </cols>
  <sheetData>
    <row r="1" spans="2:12" ht="11.25" customHeight="1" thickBot="1" x14ac:dyDescent="0.2"/>
    <row r="2" spans="2:12" ht="15.5" customHeight="1" thickBot="1" x14ac:dyDescent="0.2">
      <c r="B2" s="400" t="s">
        <v>1734</v>
      </c>
      <c r="C2" s="401"/>
      <c r="D2" s="395" t="s">
        <v>0</v>
      </c>
      <c r="E2" s="396"/>
      <c r="F2" s="396"/>
      <c r="G2" s="397"/>
      <c r="H2" s="380" t="s">
        <v>1</v>
      </c>
      <c r="I2" s="381"/>
      <c r="J2" s="382"/>
      <c r="K2" s="383" t="s">
        <v>2</v>
      </c>
      <c r="L2" s="384"/>
    </row>
    <row r="3" spans="2:12" ht="53.25" customHeight="1" thickBot="1" x14ac:dyDescent="0.2">
      <c r="B3" s="402"/>
      <c r="C3" s="403"/>
      <c r="D3" s="121" t="s">
        <v>1735</v>
      </c>
      <c r="E3" s="111" t="s">
        <v>1736</v>
      </c>
      <c r="F3" s="110" t="s">
        <v>1737</v>
      </c>
      <c r="G3" s="111" t="s">
        <v>1738</v>
      </c>
      <c r="H3" s="102" t="s">
        <v>1739</v>
      </c>
      <c r="I3" s="103" t="s">
        <v>1740</v>
      </c>
      <c r="J3" s="104" t="s">
        <v>1741</v>
      </c>
      <c r="K3" s="105" t="s">
        <v>1742</v>
      </c>
      <c r="L3" s="106" t="s">
        <v>1743</v>
      </c>
    </row>
    <row r="4" spans="2:12" ht="13.5" customHeight="1" thickBot="1" x14ac:dyDescent="0.2">
      <c r="B4" s="406" t="s">
        <v>1623</v>
      </c>
      <c r="C4" s="407"/>
      <c r="D4" s="127">
        <f t="shared" ref="D4:D5" si="0">SUM(F4:G4)</f>
        <v>13</v>
      </c>
      <c r="E4" s="112">
        <f>COUNTIFS('CONTRACTOR MASTER'!P:P,"YES",'CONTRACTOR MASTER'!V:V,B4)</f>
        <v>11</v>
      </c>
      <c r="F4" s="112">
        <f>SUMIFS('CONTRACTOR MASTER'!I:I, 'CONTRACTOR MASTER'!V:V,B4, 'CONTRACTOR MASTER'!S:S, "OPEN")</f>
        <v>8</v>
      </c>
      <c r="G4" s="112">
        <f>SUMIFS('CONTRACTOR MASTER'!I:I, 'CONTRACTOR MASTER'!V:V,B4, 'CONTRACTOR MASTER'!S:S, "CLOSED")</f>
        <v>5</v>
      </c>
      <c r="H4" s="80">
        <f>COUNTIFS('CONTRACTOR MASTER'!Q:Q,"POSITIVE",'CONTRACTOR MASTER'!V:V,B4)</f>
        <v>10</v>
      </c>
      <c r="I4" s="90">
        <f>COUNTIFS('CONTRACTOR MASTER'!Q:Q,"NEGATIVE",'CONTRACTOR MASTER'!V:V,B4)</f>
        <v>1</v>
      </c>
      <c r="J4" s="81">
        <f>COUNTIFS('CONTRACTOR MASTER'!Q:Q,"PENDING",'CONTRACTOR MASTER'!V:V,B4)</f>
        <v>0</v>
      </c>
      <c r="K4" s="80">
        <f>COUNTIFS('CONTRACTOR MASTER'!L:L,"YES",'CONTRACTOR MASTER'!V:V,B4, 'CONTRACTOR MASTER'!S:S, "OPEN")</f>
        <v>8</v>
      </c>
      <c r="L4" s="81">
        <f>COUNTIFS('CONTRACTOR MASTER'!M:M,"YES",'CONTRACTOR MASTER'!V:V,B4, 'CONTRACTOR MASTER'!S:S, "OPEN")</f>
        <v>0</v>
      </c>
    </row>
    <row r="5" spans="2:12" ht="13.5" customHeight="1" x14ac:dyDescent="0.15">
      <c r="B5" s="408" t="s">
        <v>1130</v>
      </c>
      <c r="C5" s="409"/>
      <c r="D5" s="118">
        <f t="shared" si="0"/>
        <v>52</v>
      </c>
      <c r="E5" s="112">
        <f>COUNTIFS('DOD MASTER'!P:P,"YES",'DOD MASTER'!V:V,B5)</f>
        <v>33</v>
      </c>
      <c r="F5" s="112">
        <f>SUMIFS('DOD MASTER'!I:I, 'DOD MASTER'!V:V,B5, 'DOD MASTER'!S:S, "OPEN")</f>
        <v>0</v>
      </c>
      <c r="G5" s="112">
        <f>SUMIFS('DOD MASTER'!I:I, 'DOD MASTER'!V:V,B5, 'DOD MASTER'!S:S, "CLOSED")</f>
        <v>52</v>
      </c>
      <c r="H5" s="80">
        <f>COUNTIFS('DOD MASTER'!Q:Q,"POSITIVE",'DOD MASTER'!V:V,B5)</f>
        <v>0</v>
      </c>
      <c r="I5" s="90">
        <f>COUNTIFS('DOD MASTER'!Q:Q,"NEGATIVE",'DOD MASTER'!V:V,B5)</f>
        <v>33</v>
      </c>
      <c r="J5" s="85">
        <f>COUNTIFS('DOD MASTER'!Q:Q,"PENDING",'DOD MASTER'!V:V,B5)</f>
        <v>0</v>
      </c>
      <c r="K5" s="80">
        <f>COUNTIFS('DOD MASTER'!L:L,"YES",'DOD MASTER'!V:V,B5, 'DOD MASTER'!S:S, "OPEN")</f>
        <v>0</v>
      </c>
      <c r="L5" s="85">
        <f>COUNTIFS('DOD MASTER'!M:M,"YES",'DOD MASTER'!V:V,B5, 'DOD MASTER'!S:S, "OPEN")</f>
        <v>0</v>
      </c>
    </row>
    <row r="6" spans="2:12" ht="13.5" customHeight="1" thickBot="1" x14ac:dyDescent="0.2">
      <c r="B6" s="404" t="s">
        <v>1733</v>
      </c>
      <c r="C6" s="405"/>
      <c r="D6" s="379">
        <f>SUM(D4:D5)</f>
        <v>65</v>
      </c>
      <c r="E6" s="379">
        <f t="shared" ref="E6:L6" si="1">SUM(E4:E5)</f>
        <v>44</v>
      </c>
      <c r="F6" s="379">
        <f t="shared" si="1"/>
        <v>8</v>
      </c>
      <c r="G6" s="379">
        <f t="shared" si="1"/>
        <v>57</v>
      </c>
      <c r="H6" s="379">
        <f t="shared" si="1"/>
        <v>10</v>
      </c>
      <c r="I6" s="379">
        <f t="shared" si="1"/>
        <v>34</v>
      </c>
      <c r="J6" s="379">
        <f t="shared" si="1"/>
        <v>0</v>
      </c>
      <c r="K6" s="379">
        <f t="shared" si="1"/>
        <v>8</v>
      </c>
      <c r="L6" s="379">
        <f t="shared" si="1"/>
        <v>0</v>
      </c>
    </row>
    <row r="8" spans="2:12" x14ac:dyDescent="0.15">
      <c r="I8" s="128"/>
    </row>
  </sheetData>
  <mergeCells count="7">
    <mergeCell ref="H2:J2"/>
    <mergeCell ref="K2:L2"/>
    <mergeCell ref="B2:C3"/>
    <mergeCell ref="B6:C6"/>
    <mergeCell ref="B4:C4"/>
    <mergeCell ref="B5:C5"/>
    <mergeCell ref="D2:G2"/>
  </mergeCells>
  <pageMargins left="0.25" right="0.25" top="0.5" bottom="0.5" header="0.05" footer="0.05"/>
  <pageSetup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Z350"/>
  <sheetViews>
    <sheetView workbookViewId="0">
      <selection activeCell="A8" sqref="A8"/>
    </sheetView>
  </sheetViews>
  <sheetFormatPr baseColWidth="10" defaultColWidth="9.1640625" defaultRowHeight="15" x14ac:dyDescent="0.2"/>
  <cols>
    <col min="1" max="1" width="17" style="152" bestFit="1" customWidth="1"/>
    <col min="2" max="2" width="23.6640625" style="190" bestFit="1" customWidth="1"/>
    <col min="3" max="3" width="15.5" style="29" customWidth="1"/>
    <col min="4" max="4" width="13.1640625" style="152" bestFit="1" customWidth="1"/>
    <col min="5" max="5" width="13.83203125" style="29" customWidth="1"/>
    <col min="6" max="6" width="13.83203125" style="152" customWidth="1"/>
    <col min="7" max="7" width="22" style="152" customWidth="1"/>
    <col min="8" max="8" width="22.5" style="34" customWidth="1"/>
    <col min="9" max="9" width="25.1640625" style="250" customWidth="1"/>
    <col min="10" max="10" width="19.5" style="152" bestFit="1" customWidth="1"/>
    <col min="11" max="11" width="16" style="152" bestFit="1" customWidth="1"/>
    <col min="12" max="12" width="23.5" style="152" bestFit="1" customWidth="1"/>
    <col min="13" max="13" width="22.5" style="152" bestFit="1" customWidth="1"/>
    <col min="14" max="14" width="21.6640625" style="152" hidden="1" customWidth="1"/>
    <col min="15" max="15" width="21.5" style="29" bestFit="1" customWidth="1"/>
    <col min="16" max="16" width="19.83203125" style="29" customWidth="1"/>
    <col min="17" max="17" width="20" style="244" bestFit="1" customWidth="1"/>
    <col min="18" max="18" width="20" style="190" customWidth="1"/>
    <col min="19" max="19" width="15.83203125" style="29" customWidth="1"/>
    <col min="20" max="20" width="20" style="190" customWidth="1"/>
    <col min="21" max="22" width="15.5" style="190" customWidth="1"/>
    <col min="23" max="23" width="13.1640625" style="29" customWidth="1"/>
    <col min="24" max="24" width="198" style="34" customWidth="1"/>
    <col min="25" max="25" width="19.5" style="152" hidden="1" customWidth="1"/>
    <col min="26" max="26" width="33" style="34" hidden="1" customWidth="1"/>
    <col min="27" max="16384" width="9.1640625" style="152"/>
  </cols>
  <sheetData>
    <row r="1" spans="1:26" s="195" customFormat="1" ht="34" x14ac:dyDescent="0.2">
      <c r="A1" s="5" t="s">
        <v>46</v>
      </c>
      <c r="B1" s="189" t="s">
        <v>47</v>
      </c>
      <c r="C1" s="5" t="s">
        <v>48</v>
      </c>
      <c r="D1" s="5" t="s">
        <v>4</v>
      </c>
      <c r="E1" s="5" t="s">
        <v>49</v>
      </c>
      <c r="F1" s="5" t="s">
        <v>50</v>
      </c>
      <c r="G1" s="5" t="s">
        <v>51</v>
      </c>
      <c r="H1" s="8" t="s">
        <v>52</v>
      </c>
      <c r="I1" s="261" t="s">
        <v>53</v>
      </c>
      <c r="J1" s="8" t="s">
        <v>54</v>
      </c>
      <c r="K1" s="5" t="s">
        <v>55</v>
      </c>
      <c r="L1" s="8" t="s">
        <v>56</v>
      </c>
      <c r="M1" s="8" t="s">
        <v>57</v>
      </c>
      <c r="N1" s="8" t="s">
        <v>58</v>
      </c>
      <c r="O1" s="8" t="s">
        <v>59</v>
      </c>
      <c r="P1" s="8" t="s">
        <v>60</v>
      </c>
      <c r="Q1" s="194" t="s">
        <v>61</v>
      </c>
      <c r="R1" s="189" t="s">
        <v>62</v>
      </c>
      <c r="S1" s="8" t="s">
        <v>63</v>
      </c>
      <c r="T1" s="189" t="s">
        <v>64</v>
      </c>
      <c r="U1" s="189" t="s">
        <v>65</v>
      </c>
      <c r="V1" s="189" t="s">
        <v>66</v>
      </c>
      <c r="W1" s="189" t="s">
        <v>67</v>
      </c>
      <c r="X1" s="8" t="s">
        <v>68</v>
      </c>
      <c r="Y1" s="5" t="s">
        <v>69</v>
      </c>
      <c r="Z1" s="8" t="s">
        <v>70</v>
      </c>
    </row>
    <row r="2" spans="1:26" ht="32" x14ac:dyDescent="0.2">
      <c r="A2" s="321" t="s">
        <v>1622</v>
      </c>
      <c r="B2" s="190">
        <v>43936</v>
      </c>
      <c r="C2" s="29" t="s">
        <v>141</v>
      </c>
      <c r="D2" s="10" t="s">
        <v>27</v>
      </c>
      <c r="E2" s="29" t="s">
        <v>333</v>
      </c>
      <c r="G2" s="16" t="s">
        <v>86</v>
      </c>
      <c r="H2" s="324" t="s">
        <v>1355</v>
      </c>
      <c r="I2" s="250">
        <v>1</v>
      </c>
      <c r="J2" s="11" t="s">
        <v>74</v>
      </c>
      <c r="K2" s="11" t="s">
        <v>74</v>
      </c>
      <c r="L2" s="11" t="s">
        <v>73</v>
      </c>
      <c r="M2" s="11" t="s">
        <v>74</v>
      </c>
      <c r="O2" s="29" t="s">
        <v>74</v>
      </c>
      <c r="P2" s="11" t="s">
        <v>73</v>
      </c>
      <c r="Q2" s="231" t="s">
        <v>75</v>
      </c>
      <c r="S2" s="29" t="s">
        <v>76</v>
      </c>
      <c r="V2" s="190" t="s">
        <v>1623</v>
      </c>
      <c r="X2" s="34" t="s">
        <v>1624</v>
      </c>
    </row>
    <row r="3" spans="1:26" s="288" customFormat="1" ht="80" x14ac:dyDescent="0.2">
      <c r="A3" s="313" t="s">
        <v>1625</v>
      </c>
      <c r="B3" s="193">
        <v>43942</v>
      </c>
      <c r="C3" s="205" t="s">
        <v>141</v>
      </c>
      <c r="D3" s="64" t="s">
        <v>28</v>
      </c>
      <c r="E3" s="205" t="s">
        <v>28</v>
      </c>
      <c r="F3" s="288" t="s">
        <v>107</v>
      </c>
      <c r="G3" s="62" t="s">
        <v>86</v>
      </c>
      <c r="H3" s="188" t="s">
        <v>1284</v>
      </c>
      <c r="I3" s="289">
        <v>1</v>
      </c>
      <c r="J3" s="64" t="s">
        <v>74</v>
      </c>
      <c r="K3" s="64" t="s">
        <v>74</v>
      </c>
      <c r="L3" s="64" t="s">
        <v>73</v>
      </c>
      <c r="M3" s="64" t="s">
        <v>74</v>
      </c>
      <c r="N3" s="152"/>
      <c r="O3" s="205" t="s">
        <v>73</v>
      </c>
      <c r="P3" s="64" t="s">
        <v>73</v>
      </c>
      <c r="Q3" s="197" t="s">
        <v>90</v>
      </c>
      <c r="R3" s="193">
        <v>43937</v>
      </c>
      <c r="S3" s="205" t="s">
        <v>76</v>
      </c>
      <c r="T3" s="193">
        <v>43968</v>
      </c>
      <c r="U3" s="193"/>
      <c r="V3" s="193" t="s">
        <v>1623</v>
      </c>
      <c r="W3" s="205"/>
      <c r="X3" s="305" t="s">
        <v>1710</v>
      </c>
      <c r="Y3" s="152"/>
      <c r="Z3" s="34"/>
    </row>
    <row r="4" spans="1:26" s="288" customFormat="1" ht="80" x14ac:dyDescent="0.2">
      <c r="A4" s="313" t="s">
        <v>1626</v>
      </c>
      <c r="B4" s="193">
        <v>43949</v>
      </c>
      <c r="C4" s="205" t="s">
        <v>141</v>
      </c>
      <c r="D4" s="64" t="s">
        <v>35</v>
      </c>
      <c r="E4" s="205" t="s">
        <v>35</v>
      </c>
      <c r="G4" s="62" t="s">
        <v>89</v>
      </c>
      <c r="H4" s="188" t="s">
        <v>1460</v>
      </c>
      <c r="I4" s="289">
        <v>1</v>
      </c>
      <c r="J4" s="64" t="s">
        <v>74</v>
      </c>
      <c r="K4" s="64" t="s">
        <v>74</v>
      </c>
      <c r="L4" s="64" t="s">
        <v>73</v>
      </c>
      <c r="M4" s="64" t="s">
        <v>74</v>
      </c>
      <c r="N4" s="152"/>
      <c r="O4" s="205" t="s">
        <v>73</v>
      </c>
      <c r="P4" s="64" t="s">
        <v>73</v>
      </c>
      <c r="Q4" s="197" t="s">
        <v>90</v>
      </c>
      <c r="R4" s="193">
        <v>43948</v>
      </c>
      <c r="S4" s="205" t="s">
        <v>76</v>
      </c>
      <c r="T4" s="193">
        <v>43973</v>
      </c>
      <c r="U4" s="193"/>
      <c r="V4" s="193" t="s">
        <v>1623</v>
      </c>
      <c r="W4" s="205"/>
      <c r="X4" s="305" t="s">
        <v>1627</v>
      </c>
      <c r="Y4" s="152"/>
      <c r="Z4" s="34"/>
    </row>
    <row r="5" spans="1:26" s="288" customFormat="1" ht="32" x14ac:dyDescent="0.2">
      <c r="A5" s="313" t="s">
        <v>1628</v>
      </c>
      <c r="B5" s="193">
        <v>43956</v>
      </c>
      <c r="C5" s="205" t="s">
        <v>141</v>
      </c>
      <c r="D5" s="64" t="s">
        <v>28</v>
      </c>
      <c r="E5" s="205" t="s">
        <v>28</v>
      </c>
      <c r="F5" s="288" t="s">
        <v>1094</v>
      </c>
      <c r="G5" s="62" t="s">
        <v>86</v>
      </c>
      <c r="H5" s="188" t="s">
        <v>1284</v>
      </c>
      <c r="I5" s="289">
        <v>1</v>
      </c>
      <c r="J5" s="64" t="s">
        <v>74</v>
      </c>
      <c r="K5" s="64" t="s">
        <v>74</v>
      </c>
      <c r="L5" s="64" t="s">
        <v>73</v>
      </c>
      <c r="M5" s="64" t="s">
        <v>74</v>
      </c>
      <c r="N5" s="152"/>
      <c r="O5" s="205" t="s">
        <v>73</v>
      </c>
      <c r="P5" s="64" t="s">
        <v>73</v>
      </c>
      <c r="Q5" s="197" t="s">
        <v>90</v>
      </c>
      <c r="R5" s="193"/>
      <c r="S5" s="205" t="s">
        <v>120</v>
      </c>
      <c r="T5" s="193"/>
      <c r="U5" s="193"/>
      <c r="V5" s="193" t="s">
        <v>1623</v>
      </c>
      <c r="W5" s="205"/>
      <c r="X5" s="305" t="s">
        <v>1095</v>
      </c>
      <c r="Y5" s="152"/>
      <c r="Z5" s="34"/>
    </row>
    <row r="6" spans="1:26" s="288" customFormat="1" ht="32" x14ac:dyDescent="0.2">
      <c r="A6" s="313" t="s">
        <v>1629</v>
      </c>
      <c r="B6" s="193">
        <v>43956</v>
      </c>
      <c r="C6" s="205" t="s">
        <v>141</v>
      </c>
      <c r="D6" s="64" t="s">
        <v>28</v>
      </c>
      <c r="E6" s="205" t="s">
        <v>28</v>
      </c>
      <c r="F6" s="288" t="s">
        <v>1094</v>
      </c>
      <c r="G6" s="62" t="s">
        <v>86</v>
      </c>
      <c r="H6" s="188" t="s">
        <v>1284</v>
      </c>
      <c r="I6" s="289">
        <v>1</v>
      </c>
      <c r="J6" s="64" t="s">
        <v>74</v>
      </c>
      <c r="K6" s="64" t="s">
        <v>74</v>
      </c>
      <c r="L6" s="64" t="s">
        <v>73</v>
      </c>
      <c r="M6" s="64" t="s">
        <v>74</v>
      </c>
      <c r="N6" s="152"/>
      <c r="O6" s="205" t="s">
        <v>73</v>
      </c>
      <c r="P6" s="64" t="s">
        <v>73</v>
      </c>
      <c r="Q6" s="197" t="s">
        <v>90</v>
      </c>
      <c r="R6" s="193"/>
      <c r="S6" s="205" t="s">
        <v>120</v>
      </c>
      <c r="T6" s="193"/>
      <c r="U6" s="193"/>
      <c r="V6" s="193" t="s">
        <v>1623</v>
      </c>
      <c r="W6" s="205"/>
      <c r="X6" s="305" t="s">
        <v>1095</v>
      </c>
      <c r="Y6" s="152"/>
      <c r="Z6" s="34"/>
    </row>
    <row r="7" spans="1:26" s="288" customFormat="1" ht="32" x14ac:dyDescent="0.2">
      <c r="A7" s="313" t="s">
        <v>1630</v>
      </c>
      <c r="B7" s="193">
        <v>43956</v>
      </c>
      <c r="C7" s="205" t="s">
        <v>141</v>
      </c>
      <c r="D7" s="64" t="s">
        <v>28</v>
      </c>
      <c r="E7" s="205" t="s">
        <v>28</v>
      </c>
      <c r="F7" s="288" t="s">
        <v>1094</v>
      </c>
      <c r="G7" s="62" t="s">
        <v>86</v>
      </c>
      <c r="H7" s="188" t="s">
        <v>1284</v>
      </c>
      <c r="I7" s="289">
        <v>1</v>
      </c>
      <c r="J7" s="64" t="s">
        <v>74</v>
      </c>
      <c r="K7" s="64" t="s">
        <v>74</v>
      </c>
      <c r="L7" s="64" t="s">
        <v>73</v>
      </c>
      <c r="M7" s="64" t="s">
        <v>74</v>
      </c>
      <c r="N7" s="152"/>
      <c r="O7" s="205" t="s">
        <v>73</v>
      </c>
      <c r="P7" s="64" t="s">
        <v>73</v>
      </c>
      <c r="Q7" s="197" t="s">
        <v>90</v>
      </c>
      <c r="R7" s="193"/>
      <c r="S7" s="205" t="s">
        <v>120</v>
      </c>
      <c r="T7" s="193"/>
      <c r="U7" s="193"/>
      <c r="V7" s="193" t="s">
        <v>1623</v>
      </c>
      <c r="W7" s="205"/>
      <c r="X7" s="305" t="s">
        <v>1095</v>
      </c>
      <c r="Y7" s="152"/>
      <c r="Z7" s="34"/>
    </row>
    <row r="8" spans="1:26" s="288" customFormat="1" ht="80" x14ac:dyDescent="0.2">
      <c r="A8" s="313" t="s">
        <v>1631</v>
      </c>
      <c r="B8" s="193">
        <v>43955</v>
      </c>
      <c r="C8" s="205" t="s">
        <v>141</v>
      </c>
      <c r="D8" s="64" t="s">
        <v>20</v>
      </c>
      <c r="E8" s="205" t="s">
        <v>20</v>
      </c>
      <c r="G8" s="62" t="s">
        <v>72</v>
      </c>
      <c r="H8" s="188" t="s">
        <v>1531</v>
      </c>
      <c r="I8" s="289">
        <v>1</v>
      </c>
      <c r="J8" s="64" t="s">
        <v>74</v>
      </c>
      <c r="K8" s="64" t="s">
        <v>74</v>
      </c>
      <c r="L8" s="64" t="s">
        <v>73</v>
      </c>
      <c r="M8" s="64" t="s">
        <v>74</v>
      </c>
      <c r="N8" s="152"/>
      <c r="O8" s="205" t="s">
        <v>73</v>
      </c>
      <c r="P8" s="64" t="s">
        <v>73</v>
      </c>
      <c r="Q8" s="197" t="s">
        <v>90</v>
      </c>
      <c r="R8" s="193">
        <v>43958</v>
      </c>
      <c r="S8" s="205" t="s">
        <v>120</v>
      </c>
      <c r="T8" s="193"/>
      <c r="U8" s="193"/>
      <c r="V8" s="193" t="s">
        <v>1623</v>
      </c>
      <c r="W8" s="205"/>
      <c r="X8" s="305" t="s">
        <v>1769</v>
      </c>
      <c r="Y8" s="152"/>
      <c r="Z8" s="34"/>
    </row>
    <row r="9" spans="1:26" ht="32" x14ac:dyDescent="0.2">
      <c r="A9" s="321" t="s">
        <v>1632</v>
      </c>
      <c r="B9" s="190">
        <v>43955</v>
      </c>
      <c r="C9" s="29" t="s">
        <v>141</v>
      </c>
      <c r="D9" s="10" t="s">
        <v>20</v>
      </c>
      <c r="E9" s="29" t="s">
        <v>20</v>
      </c>
      <c r="G9" s="16" t="s">
        <v>72</v>
      </c>
      <c r="H9" s="324" t="s">
        <v>1531</v>
      </c>
      <c r="I9" s="250">
        <v>1</v>
      </c>
      <c r="J9" s="11" t="s">
        <v>74</v>
      </c>
      <c r="K9" s="11" t="s">
        <v>74</v>
      </c>
      <c r="L9" s="11" t="s">
        <v>73</v>
      </c>
      <c r="M9" s="11" t="s">
        <v>74</v>
      </c>
      <c r="O9" s="29" t="s">
        <v>74</v>
      </c>
      <c r="P9" s="11" t="s">
        <v>74</v>
      </c>
      <c r="Q9" s="231"/>
      <c r="S9" s="29" t="s">
        <v>76</v>
      </c>
      <c r="V9" s="190" t="s">
        <v>1623</v>
      </c>
      <c r="X9" s="34" t="s">
        <v>1098</v>
      </c>
    </row>
    <row r="10" spans="1:26" ht="32" x14ac:dyDescent="0.2">
      <c r="A10" s="321" t="s">
        <v>1633</v>
      </c>
      <c r="B10" s="190">
        <v>43955</v>
      </c>
      <c r="C10" s="29" t="s">
        <v>141</v>
      </c>
      <c r="D10" s="10" t="s">
        <v>20</v>
      </c>
      <c r="E10" s="29" t="s">
        <v>20</v>
      </c>
      <c r="G10" s="16" t="s">
        <v>72</v>
      </c>
      <c r="H10" s="324" t="s">
        <v>1531</v>
      </c>
      <c r="I10" s="250">
        <v>1</v>
      </c>
      <c r="J10" s="11" t="s">
        <v>74</v>
      </c>
      <c r="K10" s="11" t="s">
        <v>74</v>
      </c>
      <c r="L10" s="11" t="s">
        <v>73</v>
      </c>
      <c r="M10" s="11" t="s">
        <v>74</v>
      </c>
      <c r="O10" s="29" t="s">
        <v>74</v>
      </c>
      <c r="P10" s="11" t="s">
        <v>74</v>
      </c>
      <c r="Q10" s="231"/>
      <c r="S10" s="29" t="s">
        <v>76</v>
      </c>
      <c r="V10" s="190" t="s">
        <v>1623</v>
      </c>
      <c r="X10" s="34" t="s">
        <v>1099</v>
      </c>
    </row>
    <row r="11" spans="1:26" s="288" customFormat="1" ht="32" x14ac:dyDescent="0.2">
      <c r="A11" s="313" t="s">
        <v>1634</v>
      </c>
      <c r="B11" s="193">
        <v>43958</v>
      </c>
      <c r="C11" s="205" t="s">
        <v>141</v>
      </c>
      <c r="D11" s="64" t="s">
        <v>35</v>
      </c>
      <c r="E11" s="205" t="s">
        <v>35</v>
      </c>
      <c r="G11" s="62" t="s">
        <v>89</v>
      </c>
      <c r="H11" s="188" t="s">
        <v>1460</v>
      </c>
      <c r="I11" s="289">
        <v>1</v>
      </c>
      <c r="J11" s="64" t="s">
        <v>74</v>
      </c>
      <c r="K11" s="64" t="s">
        <v>74</v>
      </c>
      <c r="L11" s="64" t="s">
        <v>73</v>
      </c>
      <c r="M11" s="64" t="s">
        <v>74</v>
      </c>
      <c r="N11" s="152"/>
      <c r="O11" s="205" t="s">
        <v>73</v>
      </c>
      <c r="P11" s="64" t="s">
        <v>73</v>
      </c>
      <c r="Q11" s="197" t="s">
        <v>90</v>
      </c>
      <c r="R11" s="193">
        <v>43957</v>
      </c>
      <c r="S11" s="205" t="s">
        <v>120</v>
      </c>
      <c r="T11" s="193"/>
      <c r="U11" s="193"/>
      <c r="V11" s="193" t="s">
        <v>1623</v>
      </c>
      <c r="W11" s="205"/>
      <c r="X11" s="305" t="s">
        <v>1635</v>
      </c>
      <c r="Y11" s="152"/>
      <c r="Z11" s="34"/>
    </row>
    <row r="12" spans="1:26" s="288" customFormat="1" ht="32" x14ac:dyDescent="0.2">
      <c r="A12" s="313" t="s">
        <v>1636</v>
      </c>
      <c r="B12" s="193">
        <v>43958</v>
      </c>
      <c r="C12" s="205" t="s">
        <v>141</v>
      </c>
      <c r="D12" s="64" t="s">
        <v>35</v>
      </c>
      <c r="E12" s="205" t="s">
        <v>35</v>
      </c>
      <c r="G12" s="62" t="s">
        <v>89</v>
      </c>
      <c r="H12" s="188" t="s">
        <v>1460</v>
      </c>
      <c r="I12" s="289">
        <v>1</v>
      </c>
      <c r="J12" s="64" t="s">
        <v>74</v>
      </c>
      <c r="K12" s="64" t="s">
        <v>74</v>
      </c>
      <c r="L12" s="64" t="s">
        <v>73</v>
      </c>
      <c r="M12" s="64" t="s">
        <v>74</v>
      </c>
      <c r="N12" s="152"/>
      <c r="O12" s="205" t="s">
        <v>73</v>
      </c>
      <c r="P12" s="64" t="s">
        <v>73</v>
      </c>
      <c r="Q12" s="197" t="s">
        <v>90</v>
      </c>
      <c r="R12" s="193">
        <v>43957</v>
      </c>
      <c r="S12" s="205" t="s">
        <v>120</v>
      </c>
      <c r="T12" s="193"/>
      <c r="U12" s="193"/>
      <c r="V12" s="193" t="s">
        <v>1623</v>
      </c>
      <c r="W12" s="205"/>
      <c r="X12" s="305" t="s">
        <v>1637</v>
      </c>
      <c r="Y12" s="152"/>
      <c r="Z12" s="34"/>
    </row>
    <row r="13" spans="1:26" s="288" customFormat="1" ht="32" x14ac:dyDescent="0.2">
      <c r="A13" s="313" t="s">
        <v>1638</v>
      </c>
      <c r="B13" s="193">
        <v>43958</v>
      </c>
      <c r="C13" s="205" t="s">
        <v>141</v>
      </c>
      <c r="D13" s="64" t="s">
        <v>35</v>
      </c>
      <c r="E13" s="205" t="s">
        <v>35</v>
      </c>
      <c r="G13" s="62" t="s">
        <v>89</v>
      </c>
      <c r="H13" s="188" t="s">
        <v>1460</v>
      </c>
      <c r="I13" s="289">
        <v>1</v>
      </c>
      <c r="J13" s="64" t="s">
        <v>74</v>
      </c>
      <c r="K13" s="64" t="s">
        <v>74</v>
      </c>
      <c r="L13" s="64" t="s">
        <v>73</v>
      </c>
      <c r="M13" s="64" t="s">
        <v>74</v>
      </c>
      <c r="N13" s="152"/>
      <c r="O13" s="205" t="s">
        <v>73</v>
      </c>
      <c r="P13" s="64" t="s">
        <v>73</v>
      </c>
      <c r="Q13" s="197" t="s">
        <v>90</v>
      </c>
      <c r="R13" s="193">
        <v>43957</v>
      </c>
      <c r="S13" s="205" t="s">
        <v>120</v>
      </c>
      <c r="T13" s="193"/>
      <c r="U13" s="193"/>
      <c r="V13" s="193" t="s">
        <v>1623</v>
      </c>
      <c r="W13" s="205"/>
      <c r="X13" s="305" t="s">
        <v>1639</v>
      </c>
      <c r="Y13" s="152"/>
      <c r="Z13" s="34"/>
    </row>
    <row r="14" spans="1:26" s="288" customFormat="1" ht="16" x14ac:dyDescent="0.2">
      <c r="A14" s="313" t="s">
        <v>1640</v>
      </c>
      <c r="B14" s="193">
        <v>43964</v>
      </c>
      <c r="C14" s="205" t="s">
        <v>141</v>
      </c>
      <c r="D14" s="64" t="s">
        <v>33</v>
      </c>
      <c r="E14" s="205" t="s">
        <v>33</v>
      </c>
      <c r="G14" s="62" t="s">
        <v>89</v>
      </c>
      <c r="H14" s="188" t="s">
        <v>1528</v>
      </c>
      <c r="I14" s="289">
        <v>1</v>
      </c>
      <c r="J14" s="64" t="s">
        <v>74</v>
      </c>
      <c r="K14" s="64" t="s">
        <v>74</v>
      </c>
      <c r="L14" s="64" t="s">
        <v>73</v>
      </c>
      <c r="M14" s="64" t="s">
        <v>74</v>
      </c>
      <c r="N14" s="152"/>
      <c r="O14" s="205" t="s">
        <v>73</v>
      </c>
      <c r="P14" s="64" t="s">
        <v>73</v>
      </c>
      <c r="Q14" s="197" t="s">
        <v>90</v>
      </c>
      <c r="R14" s="193">
        <v>43964</v>
      </c>
      <c r="S14" s="205" t="s">
        <v>120</v>
      </c>
      <c r="T14" s="193"/>
      <c r="U14" s="193"/>
      <c r="V14" s="193" t="s">
        <v>1623</v>
      </c>
      <c r="W14" s="205"/>
      <c r="X14" s="305" t="s">
        <v>1641</v>
      </c>
      <c r="Y14" s="152"/>
      <c r="Z14" s="34"/>
    </row>
    <row r="15" spans="1:26" x14ac:dyDescent="0.2">
      <c r="D15" s="10"/>
      <c r="G15" s="2"/>
      <c r="J15" s="11"/>
      <c r="K15" s="11"/>
      <c r="L15" s="11"/>
      <c r="M15" s="11"/>
      <c r="P15" s="11"/>
      <c r="Q15" s="231"/>
    </row>
    <row r="16" spans="1:26" x14ac:dyDescent="0.2">
      <c r="D16" s="10"/>
      <c r="G16" s="2"/>
      <c r="J16" s="11"/>
      <c r="K16" s="11"/>
      <c r="L16" s="11"/>
      <c r="M16" s="11"/>
      <c r="P16" s="11"/>
      <c r="Q16" s="231"/>
    </row>
    <row r="17" spans="1:26" x14ac:dyDescent="0.2">
      <c r="D17" s="10"/>
      <c r="G17" s="2"/>
      <c r="J17" s="11"/>
      <c r="K17" s="11"/>
      <c r="L17" s="11"/>
      <c r="M17" s="11"/>
      <c r="P17" s="11"/>
      <c r="Q17" s="231"/>
    </row>
    <row r="18" spans="1:26" x14ac:dyDescent="0.2">
      <c r="D18" s="10"/>
      <c r="G18" s="2"/>
      <c r="J18" s="11"/>
      <c r="K18" s="11"/>
      <c r="L18" s="11"/>
      <c r="M18" s="11"/>
      <c r="P18" s="11"/>
      <c r="Q18" s="231"/>
    </row>
    <row r="19" spans="1:26" x14ac:dyDescent="0.2">
      <c r="D19" s="10"/>
      <c r="G19" s="2"/>
      <c r="J19" s="11"/>
      <c r="K19" s="11"/>
      <c r="L19" s="11"/>
      <c r="M19" s="11"/>
      <c r="P19" s="11"/>
      <c r="Q19" s="231"/>
    </row>
    <row r="20" spans="1:26" x14ac:dyDescent="0.2">
      <c r="D20" s="10"/>
      <c r="G20" s="2"/>
      <c r="J20" s="11"/>
      <c r="K20" s="11"/>
      <c r="L20" s="11"/>
      <c r="M20" s="11"/>
      <c r="P20" s="11"/>
      <c r="Q20" s="231"/>
    </row>
    <row r="21" spans="1:26" x14ac:dyDescent="0.2">
      <c r="D21" s="10"/>
      <c r="G21" s="2"/>
      <c r="J21" s="11"/>
      <c r="K21" s="11"/>
      <c r="L21" s="11"/>
      <c r="M21" s="11"/>
      <c r="P21" s="11"/>
      <c r="Q21" s="231"/>
    </row>
    <row r="22" spans="1:26" x14ac:dyDescent="0.2">
      <c r="D22" s="10"/>
      <c r="G22" s="2"/>
      <c r="J22" s="11"/>
      <c r="K22" s="11"/>
      <c r="L22" s="11"/>
      <c r="M22" s="11"/>
      <c r="P22" s="11"/>
      <c r="Q22" s="231"/>
    </row>
    <row r="23" spans="1:26" x14ac:dyDescent="0.2">
      <c r="D23" s="10"/>
      <c r="G23" s="2"/>
      <c r="J23" s="11"/>
      <c r="K23" s="11"/>
      <c r="L23" s="11"/>
      <c r="M23" s="11"/>
      <c r="P23" s="11"/>
      <c r="Q23" s="231"/>
    </row>
    <row r="24" spans="1:26" x14ac:dyDescent="0.2">
      <c r="D24" s="10"/>
      <c r="G24" s="2"/>
      <c r="J24" s="11"/>
      <c r="K24" s="11"/>
      <c r="L24" s="11"/>
      <c r="M24" s="11"/>
      <c r="P24" s="11"/>
      <c r="Q24" s="231"/>
    </row>
    <row r="25" spans="1:26" x14ac:dyDescent="0.2">
      <c r="D25" s="10"/>
      <c r="G25" s="2"/>
      <c r="J25" s="11"/>
      <c r="K25" s="11"/>
      <c r="L25" s="11"/>
      <c r="M25" s="11"/>
      <c r="P25" s="11"/>
      <c r="Q25" s="231"/>
    </row>
    <row r="26" spans="1:26" s="190" customFormat="1" x14ac:dyDescent="0.2">
      <c r="A26" s="152"/>
      <c r="C26" s="29"/>
      <c r="D26" s="10"/>
      <c r="E26" s="29"/>
      <c r="F26" s="152"/>
      <c r="G26" s="2"/>
      <c r="H26" s="34"/>
      <c r="I26" s="250"/>
      <c r="J26" s="11"/>
      <c r="K26" s="11"/>
      <c r="L26" s="11"/>
      <c r="M26" s="11"/>
      <c r="N26" s="152"/>
      <c r="O26" s="29"/>
      <c r="P26" s="11"/>
      <c r="Q26" s="231"/>
      <c r="S26" s="29"/>
      <c r="W26" s="29"/>
      <c r="X26" s="34"/>
      <c r="Y26" s="152"/>
      <c r="Z26" s="34"/>
    </row>
    <row r="27" spans="1:26" s="190" customFormat="1" x14ac:dyDescent="0.2">
      <c r="A27" s="152"/>
      <c r="C27" s="29"/>
      <c r="D27" s="10"/>
      <c r="E27" s="29"/>
      <c r="F27" s="152"/>
      <c r="G27" s="2"/>
      <c r="H27" s="34"/>
      <c r="I27" s="250"/>
      <c r="J27" s="11"/>
      <c r="K27" s="11"/>
      <c r="L27" s="11"/>
      <c r="M27" s="11"/>
      <c r="N27" s="152"/>
      <c r="O27" s="29"/>
      <c r="P27" s="11"/>
      <c r="Q27" s="231"/>
      <c r="S27" s="29"/>
      <c r="W27" s="29"/>
      <c r="X27" s="34"/>
      <c r="Y27" s="152"/>
      <c r="Z27" s="34"/>
    </row>
    <row r="28" spans="1:26" s="190" customFormat="1" x14ac:dyDescent="0.2">
      <c r="A28" s="152"/>
      <c r="C28" s="29"/>
      <c r="D28" s="10"/>
      <c r="E28" s="29"/>
      <c r="F28" s="152"/>
      <c r="G28" s="2"/>
      <c r="H28" s="34"/>
      <c r="I28" s="250"/>
      <c r="J28" s="11"/>
      <c r="K28" s="11"/>
      <c r="L28" s="11"/>
      <c r="M28" s="11"/>
      <c r="N28" s="152"/>
      <c r="O28" s="29"/>
      <c r="P28" s="11"/>
      <c r="Q28" s="231"/>
      <c r="S28" s="29"/>
      <c r="W28" s="29"/>
      <c r="X28" s="34"/>
      <c r="Y28" s="152"/>
      <c r="Z28" s="34"/>
    </row>
    <row r="29" spans="1:26" s="190" customFormat="1" x14ac:dyDescent="0.2">
      <c r="A29" s="152"/>
      <c r="C29" s="29"/>
      <c r="D29" s="10"/>
      <c r="E29" s="29"/>
      <c r="F29" s="152"/>
      <c r="G29" s="2"/>
      <c r="H29" s="34"/>
      <c r="I29" s="250"/>
      <c r="J29" s="11"/>
      <c r="K29" s="11"/>
      <c r="L29" s="11"/>
      <c r="M29" s="11"/>
      <c r="N29" s="152"/>
      <c r="O29" s="29"/>
      <c r="P29" s="11"/>
      <c r="Q29" s="231"/>
      <c r="S29" s="29"/>
      <c r="W29" s="29"/>
      <c r="X29" s="34"/>
      <c r="Y29" s="152"/>
      <c r="Z29" s="34"/>
    </row>
    <row r="30" spans="1:26" s="190" customFormat="1" x14ac:dyDescent="0.2">
      <c r="A30" s="152"/>
      <c r="C30" s="29"/>
      <c r="D30" s="10"/>
      <c r="E30" s="29"/>
      <c r="F30" s="152"/>
      <c r="G30" s="2"/>
      <c r="H30" s="34"/>
      <c r="I30" s="250"/>
      <c r="J30" s="11"/>
      <c r="K30" s="11"/>
      <c r="L30" s="11"/>
      <c r="M30" s="11"/>
      <c r="N30" s="152"/>
      <c r="O30" s="29"/>
      <c r="P30" s="11"/>
      <c r="Q30" s="231"/>
      <c r="S30" s="29"/>
      <c r="W30" s="29"/>
      <c r="X30" s="34"/>
      <c r="Y30" s="152"/>
      <c r="Z30" s="34"/>
    </row>
    <row r="31" spans="1:26" s="190" customFormat="1" x14ac:dyDescent="0.2">
      <c r="A31" s="152"/>
      <c r="C31" s="29"/>
      <c r="D31" s="10"/>
      <c r="E31" s="29"/>
      <c r="F31" s="152"/>
      <c r="G31" s="2"/>
      <c r="H31" s="34"/>
      <c r="I31" s="250"/>
      <c r="J31" s="11"/>
      <c r="K31" s="11"/>
      <c r="L31" s="11"/>
      <c r="M31" s="11"/>
      <c r="N31" s="152"/>
      <c r="O31" s="29"/>
      <c r="P31" s="11"/>
      <c r="Q31" s="231"/>
      <c r="S31" s="29"/>
      <c r="W31" s="29"/>
      <c r="X31" s="34"/>
      <c r="Y31" s="152"/>
      <c r="Z31" s="34"/>
    </row>
    <row r="32" spans="1:26" s="190" customFormat="1" x14ac:dyDescent="0.2">
      <c r="A32" s="152"/>
      <c r="C32" s="29"/>
      <c r="D32" s="10"/>
      <c r="E32" s="29"/>
      <c r="F32" s="152"/>
      <c r="G32" s="2"/>
      <c r="H32" s="34"/>
      <c r="I32" s="250"/>
      <c r="J32" s="11"/>
      <c r="K32" s="11"/>
      <c r="L32" s="11"/>
      <c r="M32" s="11"/>
      <c r="N32" s="152"/>
      <c r="O32" s="29"/>
      <c r="P32" s="11"/>
      <c r="Q32" s="231"/>
      <c r="S32" s="29"/>
      <c r="W32" s="29"/>
      <c r="X32" s="34"/>
      <c r="Y32" s="152"/>
      <c r="Z32" s="34"/>
    </row>
    <row r="33" spans="1:26" s="190" customFormat="1" x14ac:dyDescent="0.2">
      <c r="A33" s="152"/>
      <c r="C33" s="29"/>
      <c r="D33" s="10"/>
      <c r="E33" s="29"/>
      <c r="F33" s="152"/>
      <c r="G33" s="2"/>
      <c r="H33" s="34"/>
      <c r="I33" s="250"/>
      <c r="J33" s="11"/>
      <c r="K33" s="11"/>
      <c r="L33" s="11"/>
      <c r="M33" s="11"/>
      <c r="N33" s="152"/>
      <c r="O33" s="29"/>
      <c r="P33" s="11"/>
      <c r="Q33" s="231"/>
      <c r="S33" s="29"/>
      <c r="W33" s="29"/>
      <c r="X33" s="34"/>
      <c r="Y33" s="152"/>
      <c r="Z33" s="34"/>
    </row>
    <row r="34" spans="1:26" s="190" customFormat="1" x14ac:dyDescent="0.2">
      <c r="A34" s="152"/>
      <c r="C34" s="29"/>
      <c r="D34" s="10"/>
      <c r="E34" s="29"/>
      <c r="F34" s="152"/>
      <c r="G34" s="2"/>
      <c r="H34" s="34"/>
      <c r="I34" s="250"/>
      <c r="J34" s="11"/>
      <c r="K34" s="11"/>
      <c r="L34" s="11"/>
      <c r="M34" s="11"/>
      <c r="N34" s="152"/>
      <c r="O34" s="29"/>
      <c r="P34" s="11"/>
      <c r="Q34" s="231"/>
      <c r="S34" s="29"/>
      <c r="W34" s="29"/>
      <c r="X34" s="34"/>
      <c r="Y34" s="152"/>
      <c r="Z34" s="34"/>
    </row>
    <row r="35" spans="1:26" s="190" customFormat="1" x14ac:dyDescent="0.2">
      <c r="A35" s="152"/>
      <c r="C35" s="29"/>
      <c r="D35" s="10"/>
      <c r="E35" s="29"/>
      <c r="F35" s="152"/>
      <c r="G35" s="2"/>
      <c r="H35" s="34"/>
      <c r="I35" s="250"/>
      <c r="J35" s="11"/>
      <c r="K35" s="11"/>
      <c r="L35" s="11"/>
      <c r="M35" s="11"/>
      <c r="N35" s="152"/>
      <c r="O35" s="29"/>
      <c r="P35" s="11"/>
      <c r="Q35" s="231"/>
      <c r="S35" s="29"/>
      <c r="W35" s="29"/>
      <c r="X35" s="34"/>
      <c r="Y35" s="152"/>
      <c r="Z35" s="34"/>
    </row>
    <row r="36" spans="1:26" s="190" customFormat="1" x14ac:dyDescent="0.2">
      <c r="A36" s="152"/>
      <c r="C36" s="29"/>
      <c r="D36" s="10"/>
      <c r="E36" s="29"/>
      <c r="F36" s="152"/>
      <c r="G36" s="2"/>
      <c r="H36" s="34"/>
      <c r="I36" s="250"/>
      <c r="J36" s="11"/>
      <c r="K36" s="11"/>
      <c r="L36" s="11"/>
      <c r="M36" s="11"/>
      <c r="N36" s="152"/>
      <c r="O36" s="29"/>
      <c r="P36" s="11"/>
      <c r="Q36" s="231"/>
      <c r="S36" s="29"/>
      <c r="W36" s="29"/>
      <c r="X36" s="34"/>
      <c r="Y36" s="152"/>
      <c r="Z36" s="34"/>
    </row>
    <row r="37" spans="1:26" s="190" customFormat="1" x14ac:dyDescent="0.2">
      <c r="A37" s="152"/>
      <c r="C37" s="29"/>
      <c r="D37" s="10"/>
      <c r="E37" s="29"/>
      <c r="F37" s="152"/>
      <c r="G37" s="2"/>
      <c r="H37" s="34"/>
      <c r="I37" s="250"/>
      <c r="J37" s="11"/>
      <c r="K37" s="11"/>
      <c r="L37" s="11"/>
      <c r="M37" s="11"/>
      <c r="N37" s="152"/>
      <c r="O37" s="29"/>
      <c r="P37" s="11"/>
      <c r="Q37" s="231"/>
      <c r="S37" s="29"/>
      <c r="W37" s="29"/>
      <c r="X37" s="34"/>
      <c r="Y37" s="152"/>
      <c r="Z37" s="34"/>
    </row>
    <row r="38" spans="1:26" s="190" customFormat="1" x14ac:dyDescent="0.2">
      <c r="A38" s="152"/>
      <c r="C38" s="29"/>
      <c r="D38" s="10"/>
      <c r="E38" s="29"/>
      <c r="F38" s="152"/>
      <c r="G38" s="2"/>
      <c r="H38" s="34"/>
      <c r="I38" s="250"/>
      <c r="J38" s="11"/>
      <c r="K38" s="11"/>
      <c r="L38" s="11"/>
      <c r="M38" s="11"/>
      <c r="N38" s="152"/>
      <c r="O38" s="29"/>
      <c r="P38" s="11"/>
      <c r="Q38" s="231"/>
      <c r="S38" s="29"/>
      <c r="W38" s="29"/>
      <c r="X38" s="34"/>
      <c r="Y38" s="152"/>
      <c r="Z38" s="34"/>
    </row>
    <row r="39" spans="1:26" s="190" customFormat="1" x14ac:dyDescent="0.2">
      <c r="A39" s="152"/>
      <c r="C39" s="29"/>
      <c r="D39" s="10"/>
      <c r="E39" s="29"/>
      <c r="F39" s="152"/>
      <c r="G39" s="2"/>
      <c r="H39" s="34"/>
      <c r="I39" s="250"/>
      <c r="J39" s="11"/>
      <c r="K39" s="11"/>
      <c r="L39" s="11"/>
      <c r="M39" s="11"/>
      <c r="N39" s="152"/>
      <c r="O39" s="29"/>
      <c r="P39" s="11"/>
      <c r="Q39" s="231"/>
      <c r="S39" s="29"/>
      <c r="W39" s="29"/>
      <c r="X39" s="34"/>
      <c r="Y39" s="152"/>
      <c r="Z39" s="34"/>
    </row>
    <row r="40" spans="1:26" s="190" customFormat="1" x14ac:dyDescent="0.2">
      <c r="A40" s="152"/>
      <c r="C40" s="29"/>
      <c r="D40" s="10"/>
      <c r="E40" s="29"/>
      <c r="F40" s="152"/>
      <c r="G40" s="2"/>
      <c r="H40" s="34"/>
      <c r="I40" s="250"/>
      <c r="J40" s="11"/>
      <c r="K40" s="11"/>
      <c r="L40" s="11"/>
      <c r="M40" s="11"/>
      <c r="N40" s="152"/>
      <c r="O40" s="29"/>
      <c r="P40" s="11"/>
      <c r="Q40" s="231"/>
      <c r="S40" s="29"/>
      <c r="W40" s="29"/>
      <c r="X40" s="34"/>
      <c r="Y40" s="152"/>
      <c r="Z40" s="34"/>
    </row>
    <row r="41" spans="1:26" s="190" customFormat="1" x14ac:dyDescent="0.2">
      <c r="A41" s="152"/>
      <c r="C41" s="29"/>
      <c r="D41" s="10"/>
      <c r="E41" s="29"/>
      <c r="F41" s="152"/>
      <c r="G41" s="2"/>
      <c r="H41" s="34"/>
      <c r="I41" s="250"/>
      <c r="J41" s="11"/>
      <c r="K41" s="11"/>
      <c r="L41" s="11"/>
      <c r="M41" s="11"/>
      <c r="N41" s="152"/>
      <c r="O41" s="29"/>
      <c r="P41" s="11"/>
      <c r="Q41" s="231"/>
      <c r="S41" s="29"/>
      <c r="W41" s="29"/>
      <c r="X41" s="34"/>
      <c r="Y41" s="152"/>
      <c r="Z41" s="34"/>
    </row>
    <row r="42" spans="1:26" s="190" customFormat="1" x14ac:dyDescent="0.2">
      <c r="A42" s="152"/>
      <c r="C42" s="29"/>
      <c r="D42" s="10"/>
      <c r="E42" s="29"/>
      <c r="F42" s="152"/>
      <c r="G42" s="2"/>
      <c r="H42" s="34"/>
      <c r="I42" s="250"/>
      <c r="J42" s="11"/>
      <c r="K42" s="11"/>
      <c r="L42" s="11"/>
      <c r="M42" s="11"/>
      <c r="N42" s="152"/>
      <c r="O42" s="29"/>
      <c r="P42" s="11"/>
      <c r="Q42" s="231"/>
      <c r="S42" s="29"/>
      <c r="W42" s="29"/>
      <c r="X42" s="34"/>
      <c r="Y42" s="152"/>
      <c r="Z42" s="34"/>
    </row>
    <row r="43" spans="1:26" s="190" customFormat="1" x14ac:dyDescent="0.2">
      <c r="A43" s="152"/>
      <c r="C43" s="29"/>
      <c r="D43" s="10"/>
      <c r="E43" s="29"/>
      <c r="F43" s="152"/>
      <c r="G43" s="2"/>
      <c r="H43" s="34"/>
      <c r="I43" s="250"/>
      <c r="J43" s="11"/>
      <c r="K43" s="11"/>
      <c r="L43" s="11"/>
      <c r="M43" s="11"/>
      <c r="N43" s="152"/>
      <c r="O43" s="29"/>
      <c r="P43" s="11"/>
      <c r="Q43" s="231"/>
      <c r="S43" s="29"/>
      <c r="W43" s="29"/>
      <c r="X43" s="34"/>
      <c r="Y43" s="152"/>
      <c r="Z43" s="34"/>
    </row>
    <row r="44" spans="1:26" s="190" customFormat="1" x14ac:dyDescent="0.2">
      <c r="A44" s="152"/>
      <c r="C44" s="29"/>
      <c r="D44" s="10"/>
      <c r="E44" s="29"/>
      <c r="F44" s="152"/>
      <c r="G44" s="2"/>
      <c r="H44" s="34"/>
      <c r="I44" s="250"/>
      <c r="J44" s="11"/>
      <c r="K44" s="11"/>
      <c r="L44" s="11"/>
      <c r="M44" s="11"/>
      <c r="N44" s="152"/>
      <c r="O44" s="29"/>
      <c r="P44" s="11"/>
      <c r="Q44" s="231"/>
      <c r="S44" s="29"/>
      <c r="W44" s="29"/>
      <c r="X44" s="34"/>
      <c r="Y44" s="152"/>
      <c r="Z44" s="34"/>
    </row>
    <row r="45" spans="1:26" s="190" customFormat="1" x14ac:dyDescent="0.2">
      <c r="A45" s="152"/>
      <c r="C45" s="29"/>
      <c r="D45" s="10"/>
      <c r="E45" s="29"/>
      <c r="F45" s="152"/>
      <c r="G45" s="2"/>
      <c r="H45" s="34"/>
      <c r="I45" s="250"/>
      <c r="J45" s="11"/>
      <c r="K45" s="11"/>
      <c r="L45" s="11"/>
      <c r="M45" s="11"/>
      <c r="N45" s="152"/>
      <c r="O45" s="29"/>
      <c r="P45" s="11"/>
      <c r="Q45" s="231"/>
      <c r="S45" s="29"/>
      <c r="W45" s="29"/>
      <c r="X45" s="34"/>
      <c r="Y45" s="152"/>
      <c r="Z45" s="34"/>
    </row>
    <row r="46" spans="1:26" s="190" customFormat="1" x14ac:dyDescent="0.2">
      <c r="A46" s="152"/>
      <c r="C46" s="29"/>
      <c r="D46" s="10"/>
      <c r="E46" s="29"/>
      <c r="F46" s="152"/>
      <c r="G46" s="2"/>
      <c r="H46" s="34"/>
      <c r="I46" s="250"/>
      <c r="J46" s="11"/>
      <c r="K46" s="11"/>
      <c r="L46" s="11"/>
      <c r="M46" s="11"/>
      <c r="N46" s="152"/>
      <c r="O46" s="29"/>
      <c r="P46" s="11"/>
      <c r="Q46" s="231"/>
      <c r="S46" s="29"/>
      <c r="W46" s="29"/>
      <c r="X46" s="34"/>
      <c r="Y46" s="152"/>
      <c r="Z46" s="34"/>
    </row>
    <row r="47" spans="1:26" s="190" customFormat="1" x14ac:dyDescent="0.2">
      <c r="A47" s="152"/>
      <c r="C47" s="29"/>
      <c r="D47" s="10"/>
      <c r="E47" s="29"/>
      <c r="F47" s="152"/>
      <c r="G47" s="2"/>
      <c r="H47" s="34"/>
      <c r="I47" s="250"/>
      <c r="J47" s="11"/>
      <c r="K47" s="11"/>
      <c r="L47" s="11"/>
      <c r="M47" s="11"/>
      <c r="N47" s="152"/>
      <c r="O47" s="29"/>
      <c r="P47" s="11"/>
      <c r="Q47" s="231"/>
      <c r="S47" s="29"/>
      <c r="W47" s="29"/>
      <c r="X47" s="34"/>
      <c r="Y47" s="152"/>
      <c r="Z47" s="34"/>
    </row>
    <row r="48" spans="1:26" s="190" customFormat="1" x14ac:dyDescent="0.2">
      <c r="A48" s="152"/>
      <c r="C48" s="29"/>
      <c r="D48" s="10"/>
      <c r="E48" s="29"/>
      <c r="F48" s="152"/>
      <c r="G48" s="2"/>
      <c r="H48" s="34"/>
      <c r="I48" s="250"/>
      <c r="J48" s="11"/>
      <c r="K48" s="11"/>
      <c r="L48" s="11"/>
      <c r="M48" s="11"/>
      <c r="N48" s="152"/>
      <c r="O48" s="29"/>
      <c r="P48" s="11"/>
      <c r="Q48" s="231"/>
      <c r="S48" s="29"/>
      <c r="W48" s="29"/>
      <c r="X48" s="34"/>
      <c r="Y48" s="152"/>
      <c r="Z48" s="34"/>
    </row>
    <row r="49" spans="1:26" s="190" customFormat="1" x14ac:dyDescent="0.2">
      <c r="A49" s="152"/>
      <c r="C49" s="29"/>
      <c r="D49" s="10"/>
      <c r="E49" s="29"/>
      <c r="F49" s="152"/>
      <c r="G49" s="2"/>
      <c r="H49" s="34"/>
      <c r="I49" s="250"/>
      <c r="J49" s="11"/>
      <c r="K49" s="11"/>
      <c r="L49" s="11"/>
      <c r="M49" s="11"/>
      <c r="N49" s="152"/>
      <c r="O49" s="29"/>
      <c r="P49" s="11"/>
      <c r="Q49" s="231"/>
      <c r="S49" s="29"/>
      <c r="W49" s="29"/>
      <c r="X49" s="34"/>
      <c r="Y49" s="152"/>
      <c r="Z49" s="34"/>
    </row>
    <row r="50" spans="1:26" s="190" customFormat="1" x14ac:dyDescent="0.2">
      <c r="A50" s="152"/>
      <c r="C50" s="29"/>
      <c r="D50" s="10"/>
      <c r="E50" s="29"/>
      <c r="F50" s="152"/>
      <c r="G50" s="2"/>
      <c r="H50" s="34"/>
      <c r="I50" s="250"/>
      <c r="J50" s="11"/>
      <c r="K50" s="11"/>
      <c r="L50" s="11"/>
      <c r="M50" s="11"/>
      <c r="N50" s="152"/>
      <c r="O50" s="29"/>
      <c r="P50" s="11"/>
      <c r="Q50" s="231"/>
      <c r="S50" s="29"/>
      <c r="W50" s="29"/>
      <c r="X50" s="34"/>
      <c r="Y50" s="152"/>
      <c r="Z50" s="34"/>
    </row>
    <row r="51" spans="1:26" s="190" customFormat="1" x14ac:dyDescent="0.2">
      <c r="A51" s="152"/>
      <c r="C51" s="29"/>
      <c r="D51" s="10"/>
      <c r="E51" s="29"/>
      <c r="F51" s="152"/>
      <c r="G51" s="2"/>
      <c r="H51" s="34"/>
      <c r="I51" s="250"/>
      <c r="J51" s="11"/>
      <c r="K51" s="11"/>
      <c r="L51" s="11"/>
      <c r="M51" s="11"/>
      <c r="N51" s="152"/>
      <c r="O51" s="29"/>
      <c r="P51" s="11"/>
      <c r="Q51" s="231"/>
      <c r="S51" s="29"/>
      <c r="W51" s="29"/>
      <c r="X51" s="34"/>
      <c r="Y51" s="152"/>
      <c r="Z51" s="34"/>
    </row>
    <row r="52" spans="1:26" s="190" customFormat="1" x14ac:dyDescent="0.2">
      <c r="A52" s="152"/>
      <c r="C52" s="29"/>
      <c r="D52" s="10"/>
      <c r="E52" s="29"/>
      <c r="F52" s="152"/>
      <c r="G52" s="2"/>
      <c r="H52" s="34"/>
      <c r="I52" s="250"/>
      <c r="J52" s="11"/>
      <c r="K52" s="11"/>
      <c r="L52" s="11"/>
      <c r="M52" s="11"/>
      <c r="N52" s="152"/>
      <c r="O52" s="29"/>
      <c r="P52" s="11"/>
      <c r="Q52" s="231"/>
      <c r="S52" s="29"/>
      <c r="W52" s="29"/>
      <c r="X52" s="34"/>
      <c r="Y52" s="152"/>
      <c r="Z52" s="34"/>
    </row>
    <row r="53" spans="1:26" s="190" customFormat="1" x14ac:dyDescent="0.2">
      <c r="A53" s="152"/>
      <c r="C53" s="29"/>
      <c r="D53" s="10"/>
      <c r="E53" s="29"/>
      <c r="F53" s="152"/>
      <c r="G53" s="2"/>
      <c r="H53" s="34"/>
      <c r="I53" s="250"/>
      <c r="J53" s="11"/>
      <c r="K53" s="11"/>
      <c r="L53" s="11"/>
      <c r="M53" s="11"/>
      <c r="N53" s="152"/>
      <c r="O53" s="29"/>
      <c r="P53" s="11"/>
      <c r="Q53" s="231"/>
      <c r="S53" s="29"/>
      <c r="W53" s="29"/>
      <c r="X53" s="34"/>
      <c r="Y53" s="152"/>
      <c r="Z53" s="34"/>
    </row>
    <row r="54" spans="1:26" s="190" customFormat="1" x14ac:dyDescent="0.2">
      <c r="A54" s="152"/>
      <c r="C54" s="29"/>
      <c r="D54" s="10"/>
      <c r="E54" s="29"/>
      <c r="F54" s="152"/>
      <c r="G54" s="2"/>
      <c r="H54" s="34"/>
      <c r="I54" s="250"/>
      <c r="J54" s="11"/>
      <c r="K54" s="11"/>
      <c r="L54" s="11"/>
      <c r="M54" s="11"/>
      <c r="N54" s="152"/>
      <c r="O54" s="29"/>
      <c r="P54" s="11"/>
      <c r="Q54" s="231"/>
      <c r="S54" s="29"/>
      <c r="W54" s="29"/>
      <c r="X54" s="34"/>
      <c r="Y54" s="152"/>
      <c r="Z54" s="34"/>
    </row>
    <row r="55" spans="1:26" s="190" customFormat="1" x14ac:dyDescent="0.2">
      <c r="A55" s="152"/>
      <c r="C55" s="29"/>
      <c r="D55" s="10"/>
      <c r="E55" s="29"/>
      <c r="F55" s="152"/>
      <c r="G55" s="2"/>
      <c r="H55" s="34"/>
      <c r="I55" s="250"/>
      <c r="J55" s="11"/>
      <c r="K55" s="11"/>
      <c r="L55" s="11"/>
      <c r="M55" s="11"/>
      <c r="N55" s="152"/>
      <c r="O55" s="29"/>
      <c r="P55" s="11"/>
      <c r="Q55" s="231"/>
      <c r="S55" s="29"/>
      <c r="W55" s="29"/>
      <c r="X55" s="34"/>
      <c r="Y55" s="152"/>
      <c r="Z55" s="34"/>
    </row>
    <row r="56" spans="1:26" s="190" customFormat="1" x14ac:dyDescent="0.2">
      <c r="A56" s="152"/>
      <c r="C56" s="29"/>
      <c r="D56" s="10"/>
      <c r="E56" s="29"/>
      <c r="F56" s="152"/>
      <c r="G56" s="2"/>
      <c r="H56" s="34"/>
      <c r="I56" s="250"/>
      <c r="J56" s="11"/>
      <c r="K56" s="11"/>
      <c r="L56" s="11"/>
      <c r="M56" s="11"/>
      <c r="N56" s="152"/>
      <c r="O56" s="29"/>
      <c r="P56" s="11"/>
      <c r="Q56" s="231"/>
      <c r="S56" s="29"/>
      <c r="W56" s="29"/>
      <c r="X56" s="34"/>
      <c r="Y56" s="152"/>
      <c r="Z56" s="34"/>
    </row>
    <row r="57" spans="1:26" s="190" customFormat="1" x14ac:dyDescent="0.2">
      <c r="A57" s="152"/>
      <c r="C57" s="29"/>
      <c r="D57" s="10"/>
      <c r="E57" s="29"/>
      <c r="F57" s="152"/>
      <c r="G57" s="2"/>
      <c r="H57" s="34"/>
      <c r="I57" s="250"/>
      <c r="J57" s="11"/>
      <c r="K57" s="11"/>
      <c r="L57" s="11"/>
      <c r="M57" s="11"/>
      <c r="N57" s="152"/>
      <c r="O57" s="29"/>
      <c r="P57" s="11"/>
      <c r="Q57" s="231"/>
      <c r="S57" s="29"/>
      <c r="W57" s="29"/>
      <c r="X57" s="34"/>
      <c r="Y57" s="152"/>
      <c r="Z57" s="34"/>
    </row>
    <row r="58" spans="1:26" s="190" customFormat="1" x14ac:dyDescent="0.2">
      <c r="A58" s="152"/>
      <c r="C58" s="29"/>
      <c r="D58" s="10"/>
      <c r="E58" s="29"/>
      <c r="F58" s="152"/>
      <c r="G58" s="2"/>
      <c r="H58" s="34"/>
      <c r="I58" s="250"/>
      <c r="J58" s="11"/>
      <c r="K58" s="11"/>
      <c r="L58" s="11"/>
      <c r="M58" s="11"/>
      <c r="N58" s="152"/>
      <c r="O58" s="29"/>
      <c r="P58" s="11"/>
      <c r="Q58" s="231"/>
      <c r="S58" s="29"/>
      <c r="W58" s="29"/>
      <c r="X58" s="34"/>
      <c r="Y58" s="152"/>
      <c r="Z58" s="34"/>
    </row>
    <row r="59" spans="1:26" s="190" customFormat="1" x14ac:dyDescent="0.2">
      <c r="A59" s="152"/>
      <c r="C59" s="29"/>
      <c r="D59" s="10"/>
      <c r="E59" s="29"/>
      <c r="F59" s="152"/>
      <c r="G59" s="2"/>
      <c r="H59" s="34"/>
      <c r="I59" s="250"/>
      <c r="J59" s="11"/>
      <c r="K59" s="11"/>
      <c r="L59" s="11"/>
      <c r="M59" s="11"/>
      <c r="N59" s="152"/>
      <c r="O59" s="29"/>
      <c r="P59" s="11"/>
      <c r="Q59" s="231"/>
      <c r="S59" s="29"/>
      <c r="W59" s="29"/>
      <c r="X59" s="34"/>
      <c r="Y59" s="152"/>
      <c r="Z59" s="34"/>
    </row>
    <row r="60" spans="1:26" s="190" customFormat="1" x14ac:dyDescent="0.2">
      <c r="A60" s="152"/>
      <c r="C60" s="29"/>
      <c r="D60" s="10"/>
      <c r="E60" s="29"/>
      <c r="F60" s="152"/>
      <c r="G60" s="2"/>
      <c r="H60" s="34"/>
      <c r="I60" s="250"/>
      <c r="J60" s="11"/>
      <c r="K60" s="11"/>
      <c r="L60" s="11"/>
      <c r="M60" s="11"/>
      <c r="N60" s="152"/>
      <c r="O60" s="29"/>
      <c r="P60" s="11"/>
      <c r="Q60" s="231"/>
      <c r="S60" s="29"/>
      <c r="W60" s="29"/>
      <c r="X60" s="34"/>
      <c r="Y60" s="152"/>
      <c r="Z60" s="34"/>
    </row>
    <row r="61" spans="1:26" s="190" customFormat="1" x14ac:dyDescent="0.2">
      <c r="A61" s="152"/>
      <c r="C61" s="29"/>
      <c r="D61" s="10"/>
      <c r="E61" s="29"/>
      <c r="F61" s="152"/>
      <c r="G61" s="2"/>
      <c r="H61" s="34"/>
      <c r="I61" s="250"/>
      <c r="J61" s="11"/>
      <c r="K61" s="11"/>
      <c r="L61" s="11"/>
      <c r="M61" s="11"/>
      <c r="N61" s="152"/>
      <c r="O61" s="29"/>
      <c r="P61" s="11"/>
      <c r="Q61" s="231"/>
      <c r="S61" s="29"/>
      <c r="W61" s="29"/>
      <c r="X61" s="34"/>
      <c r="Y61" s="152"/>
      <c r="Z61" s="34"/>
    </row>
    <row r="62" spans="1:26" s="190" customFormat="1" x14ac:dyDescent="0.2">
      <c r="A62" s="152"/>
      <c r="C62" s="29"/>
      <c r="D62" s="10"/>
      <c r="E62" s="29"/>
      <c r="F62" s="152"/>
      <c r="G62" s="2"/>
      <c r="H62" s="34"/>
      <c r="I62" s="250"/>
      <c r="J62" s="11"/>
      <c r="K62" s="11"/>
      <c r="L62" s="11"/>
      <c r="M62" s="11"/>
      <c r="N62" s="152"/>
      <c r="O62" s="29"/>
      <c r="P62" s="11"/>
      <c r="Q62" s="231"/>
      <c r="S62" s="29"/>
      <c r="W62" s="29"/>
      <c r="X62" s="34"/>
      <c r="Y62" s="152"/>
      <c r="Z62" s="34"/>
    </row>
    <row r="63" spans="1:26" s="190" customFormat="1" x14ac:dyDescent="0.2">
      <c r="A63" s="152"/>
      <c r="C63" s="29"/>
      <c r="D63" s="10"/>
      <c r="E63" s="29"/>
      <c r="F63" s="152"/>
      <c r="G63" s="2"/>
      <c r="H63" s="34"/>
      <c r="I63" s="250"/>
      <c r="J63" s="11"/>
      <c r="K63" s="11"/>
      <c r="L63" s="11"/>
      <c r="M63" s="11"/>
      <c r="N63" s="152"/>
      <c r="O63" s="29"/>
      <c r="P63" s="11"/>
      <c r="Q63" s="231"/>
      <c r="S63" s="29"/>
      <c r="W63" s="29"/>
      <c r="X63" s="34"/>
      <c r="Y63" s="152"/>
      <c r="Z63" s="34"/>
    </row>
    <row r="64" spans="1:26" s="190" customFormat="1" x14ac:dyDescent="0.2">
      <c r="A64" s="152"/>
      <c r="C64" s="29"/>
      <c r="D64" s="10"/>
      <c r="E64" s="29"/>
      <c r="F64" s="152"/>
      <c r="G64" s="2"/>
      <c r="H64" s="34"/>
      <c r="I64" s="250"/>
      <c r="J64" s="11"/>
      <c r="K64" s="11"/>
      <c r="L64" s="11"/>
      <c r="M64" s="11"/>
      <c r="N64" s="152"/>
      <c r="O64" s="29"/>
      <c r="P64" s="11"/>
      <c r="Q64" s="231"/>
      <c r="S64" s="29"/>
      <c r="W64" s="29"/>
      <c r="X64" s="34"/>
      <c r="Y64" s="152"/>
      <c r="Z64" s="34"/>
    </row>
    <row r="65" spans="1:26" s="190" customFormat="1" x14ac:dyDescent="0.2">
      <c r="A65" s="152"/>
      <c r="C65" s="29"/>
      <c r="D65" s="10"/>
      <c r="E65" s="29"/>
      <c r="F65" s="152"/>
      <c r="G65" s="2"/>
      <c r="H65" s="34"/>
      <c r="I65" s="250"/>
      <c r="J65" s="11"/>
      <c r="K65" s="11"/>
      <c r="L65" s="11"/>
      <c r="M65" s="11"/>
      <c r="N65" s="152"/>
      <c r="O65" s="29"/>
      <c r="P65" s="11"/>
      <c r="Q65" s="231"/>
      <c r="S65" s="29"/>
      <c r="W65" s="29"/>
      <c r="X65" s="34"/>
      <c r="Y65" s="152"/>
      <c r="Z65" s="34"/>
    </row>
    <row r="66" spans="1:26" s="190" customFormat="1" x14ac:dyDescent="0.2">
      <c r="A66" s="152"/>
      <c r="C66" s="29"/>
      <c r="D66" s="10"/>
      <c r="E66" s="29"/>
      <c r="F66" s="152"/>
      <c r="G66" s="2"/>
      <c r="H66" s="34"/>
      <c r="I66" s="250"/>
      <c r="J66" s="11"/>
      <c r="K66" s="11"/>
      <c r="L66" s="11"/>
      <c r="M66" s="11"/>
      <c r="N66" s="152"/>
      <c r="O66" s="29"/>
      <c r="P66" s="11"/>
      <c r="Q66" s="231"/>
      <c r="S66" s="29"/>
      <c r="W66" s="29"/>
      <c r="X66" s="34"/>
      <c r="Y66" s="152"/>
      <c r="Z66" s="34"/>
    </row>
    <row r="67" spans="1:26" s="190" customFormat="1" x14ac:dyDescent="0.2">
      <c r="A67" s="152"/>
      <c r="C67" s="29"/>
      <c r="D67" s="10"/>
      <c r="E67" s="29"/>
      <c r="F67" s="152"/>
      <c r="G67" s="2"/>
      <c r="H67" s="34"/>
      <c r="I67" s="250"/>
      <c r="J67" s="11"/>
      <c r="K67" s="11"/>
      <c r="L67" s="11"/>
      <c r="M67" s="11"/>
      <c r="N67" s="152"/>
      <c r="O67" s="29"/>
      <c r="P67" s="11"/>
      <c r="Q67" s="231"/>
      <c r="S67" s="29"/>
      <c r="W67" s="29"/>
      <c r="X67" s="34"/>
      <c r="Y67" s="152"/>
      <c r="Z67" s="34"/>
    </row>
    <row r="68" spans="1:26" s="190" customFormat="1" x14ac:dyDescent="0.2">
      <c r="A68" s="152"/>
      <c r="C68" s="29"/>
      <c r="D68" s="10"/>
      <c r="E68" s="29"/>
      <c r="F68" s="152"/>
      <c r="G68" s="2"/>
      <c r="H68" s="34"/>
      <c r="I68" s="250"/>
      <c r="J68" s="11"/>
      <c r="K68" s="11"/>
      <c r="L68" s="11"/>
      <c r="M68" s="11"/>
      <c r="N68" s="152"/>
      <c r="O68" s="29"/>
      <c r="P68" s="11"/>
      <c r="Q68" s="231"/>
      <c r="S68" s="29"/>
      <c r="W68" s="29"/>
      <c r="X68" s="34"/>
      <c r="Y68" s="152"/>
      <c r="Z68" s="34"/>
    </row>
    <row r="69" spans="1:26" s="190" customFormat="1" x14ac:dyDescent="0.2">
      <c r="A69" s="152"/>
      <c r="C69" s="29"/>
      <c r="D69" s="10"/>
      <c r="E69" s="29"/>
      <c r="F69" s="152"/>
      <c r="G69" s="2"/>
      <c r="H69" s="34"/>
      <c r="I69" s="250"/>
      <c r="J69" s="11"/>
      <c r="K69" s="11"/>
      <c r="L69" s="11"/>
      <c r="M69" s="11"/>
      <c r="N69" s="152"/>
      <c r="O69" s="29"/>
      <c r="P69" s="11"/>
      <c r="Q69" s="231"/>
      <c r="S69" s="29"/>
      <c r="W69" s="29"/>
      <c r="X69" s="34"/>
      <c r="Y69" s="152"/>
      <c r="Z69" s="34"/>
    </row>
    <row r="70" spans="1:26" s="190" customFormat="1" x14ac:dyDescent="0.2">
      <c r="A70" s="152"/>
      <c r="C70" s="29"/>
      <c r="D70" s="10"/>
      <c r="E70" s="29"/>
      <c r="F70" s="152"/>
      <c r="G70" s="2"/>
      <c r="H70" s="34"/>
      <c r="I70" s="250"/>
      <c r="J70" s="11"/>
      <c r="K70" s="11"/>
      <c r="L70" s="11"/>
      <c r="M70" s="11"/>
      <c r="N70" s="152"/>
      <c r="O70" s="29"/>
      <c r="P70" s="11"/>
      <c r="Q70" s="231"/>
      <c r="S70" s="29"/>
      <c r="W70" s="29"/>
      <c r="X70" s="34"/>
      <c r="Y70" s="152"/>
      <c r="Z70" s="34"/>
    </row>
    <row r="71" spans="1:26" s="190" customFormat="1" x14ac:dyDescent="0.2">
      <c r="A71" s="152"/>
      <c r="C71" s="29"/>
      <c r="D71" s="10"/>
      <c r="E71" s="29"/>
      <c r="F71" s="152"/>
      <c r="G71" s="2"/>
      <c r="H71" s="34"/>
      <c r="I71" s="250"/>
      <c r="J71" s="11"/>
      <c r="K71" s="11"/>
      <c r="L71" s="11"/>
      <c r="M71" s="11"/>
      <c r="N71" s="152"/>
      <c r="O71" s="29"/>
      <c r="P71" s="11"/>
      <c r="Q71" s="231"/>
      <c r="S71" s="29"/>
      <c r="W71" s="29"/>
      <c r="X71" s="34"/>
      <c r="Y71" s="152"/>
      <c r="Z71" s="34"/>
    </row>
    <row r="72" spans="1:26" s="190" customFormat="1" x14ac:dyDescent="0.2">
      <c r="A72" s="152"/>
      <c r="C72" s="29"/>
      <c r="D72" s="10"/>
      <c r="E72" s="29"/>
      <c r="F72" s="152"/>
      <c r="G72" s="2"/>
      <c r="H72" s="34"/>
      <c r="I72" s="250"/>
      <c r="J72" s="11"/>
      <c r="K72" s="11"/>
      <c r="L72" s="11"/>
      <c r="M72" s="11"/>
      <c r="N72" s="152"/>
      <c r="O72" s="29"/>
      <c r="P72" s="11"/>
      <c r="Q72" s="231"/>
      <c r="S72" s="29"/>
      <c r="W72" s="29"/>
      <c r="X72" s="34"/>
      <c r="Y72" s="152"/>
      <c r="Z72" s="34"/>
    </row>
    <row r="73" spans="1:26" s="190" customFormat="1" x14ac:dyDescent="0.2">
      <c r="A73" s="152"/>
      <c r="C73" s="29"/>
      <c r="D73" s="10"/>
      <c r="E73" s="29"/>
      <c r="F73" s="152"/>
      <c r="G73" s="2"/>
      <c r="H73" s="34"/>
      <c r="I73" s="250"/>
      <c r="J73" s="11"/>
      <c r="K73" s="11"/>
      <c r="L73" s="11"/>
      <c r="M73" s="11"/>
      <c r="N73" s="152"/>
      <c r="O73" s="29"/>
      <c r="P73" s="11"/>
      <c r="Q73" s="231"/>
      <c r="S73" s="29"/>
      <c r="W73" s="29"/>
      <c r="X73" s="34"/>
      <c r="Y73" s="152"/>
      <c r="Z73" s="34"/>
    </row>
    <row r="74" spans="1:26" s="190" customFormat="1" x14ac:dyDescent="0.2">
      <c r="A74" s="152"/>
      <c r="C74" s="29"/>
      <c r="D74" s="10"/>
      <c r="E74" s="29"/>
      <c r="F74" s="152"/>
      <c r="G74" s="2"/>
      <c r="H74" s="34"/>
      <c r="I74" s="250"/>
      <c r="J74" s="11"/>
      <c r="K74" s="11"/>
      <c r="L74" s="11"/>
      <c r="M74" s="11"/>
      <c r="N74" s="152"/>
      <c r="O74" s="29"/>
      <c r="P74" s="11"/>
      <c r="Q74" s="231"/>
      <c r="S74" s="29"/>
      <c r="W74" s="29"/>
      <c r="X74" s="34"/>
      <c r="Y74" s="152"/>
      <c r="Z74" s="34"/>
    </row>
    <row r="75" spans="1:26" s="190" customFormat="1" x14ac:dyDescent="0.2">
      <c r="A75" s="152"/>
      <c r="C75" s="29"/>
      <c r="D75" s="10"/>
      <c r="E75" s="29"/>
      <c r="F75" s="152"/>
      <c r="G75" s="2"/>
      <c r="H75" s="34"/>
      <c r="I75" s="250"/>
      <c r="J75" s="11"/>
      <c r="K75" s="11"/>
      <c r="L75" s="11"/>
      <c r="M75" s="11"/>
      <c r="N75" s="152"/>
      <c r="O75" s="29"/>
      <c r="P75" s="11"/>
      <c r="Q75" s="231"/>
      <c r="S75" s="29"/>
      <c r="W75" s="29"/>
      <c r="X75" s="34"/>
      <c r="Y75" s="152"/>
      <c r="Z75" s="34"/>
    </row>
    <row r="76" spans="1:26" s="190" customFormat="1" x14ac:dyDescent="0.2">
      <c r="A76" s="152"/>
      <c r="C76" s="29"/>
      <c r="D76" s="10"/>
      <c r="E76" s="29"/>
      <c r="F76" s="152"/>
      <c r="G76" s="2"/>
      <c r="H76" s="34"/>
      <c r="I76" s="250"/>
      <c r="J76" s="11"/>
      <c r="K76" s="11"/>
      <c r="L76" s="11"/>
      <c r="M76" s="11"/>
      <c r="N76" s="152"/>
      <c r="O76" s="29"/>
      <c r="P76" s="11"/>
      <c r="Q76" s="231"/>
      <c r="S76" s="29"/>
      <c r="W76" s="29"/>
      <c r="X76" s="34"/>
      <c r="Y76" s="152"/>
      <c r="Z76" s="34"/>
    </row>
    <row r="77" spans="1:26" s="190" customFormat="1" x14ac:dyDescent="0.2">
      <c r="A77" s="152"/>
      <c r="C77" s="29"/>
      <c r="D77" s="10"/>
      <c r="E77" s="29"/>
      <c r="F77" s="152"/>
      <c r="G77" s="2"/>
      <c r="H77" s="34"/>
      <c r="I77" s="250"/>
      <c r="J77" s="11"/>
      <c r="K77" s="11"/>
      <c r="L77" s="11"/>
      <c r="M77" s="11"/>
      <c r="N77" s="152"/>
      <c r="O77" s="29"/>
      <c r="P77" s="11"/>
      <c r="Q77" s="231"/>
      <c r="S77" s="29"/>
      <c r="W77" s="29"/>
      <c r="X77" s="34"/>
      <c r="Y77" s="152"/>
      <c r="Z77" s="34"/>
    </row>
    <row r="78" spans="1:26" s="190" customFormat="1" x14ac:dyDescent="0.2">
      <c r="A78" s="152"/>
      <c r="C78" s="29"/>
      <c r="D78" s="10"/>
      <c r="E78" s="29"/>
      <c r="F78" s="152"/>
      <c r="G78" s="2"/>
      <c r="H78" s="34"/>
      <c r="I78" s="250"/>
      <c r="J78" s="11"/>
      <c r="K78" s="11"/>
      <c r="L78" s="11"/>
      <c r="M78" s="11"/>
      <c r="N78" s="152"/>
      <c r="O78" s="29"/>
      <c r="P78" s="11"/>
      <c r="Q78" s="231"/>
      <c r="S78" s="29"/>
      <c r="W78" s="29"/>
      <c r="X78" s="34"/>
      <c r="Y78" s="152"/>
      <c r="Z78" s="34"/>
    </row>
    <row r="79" spans="1:26" s="190" customFormat="1" x14ac:dyDescent="0.2">
      <c r="A79" s="152"/>
      <c r="C79" s="29"/>
      <c r="D79" s="10"/>
      <c r="E79" s="29"/>
      <c r="F79" s="152"/>
      <c r="G79" s="2"/>
      <c r="H79" s="34"/>
      <c r="I79" s="250"/>
      <c r="J79" s="11"/>
      <c r="K79" s="11"/>
      <c r="L79" s="11"/>
      <c r="M79" s="11"/>
      <c r="N79" s="152"/>
      <c r="O79" s="29"/>
      <c r="P79" s="11"/>
      <c r="Q79" s="231"/>
      <c r="S79" s="29"/>
      <c r="W79" s="29"/>
      <c r="X79" s="34"/>
      <c r="Y79" s="152"/>
      <c r="Z79" s="34"/>
    </row>
    <row r="80" spans="1:26" s="190" customFormat="1" x14ac:dyDescent="0.2">
      <c r="A80" s="152"/>
      <c r="C80" s="29"/>
      <c r="D80" s="10"/>
      <c r="E80" s="29"/>
      <c r="F80" s="152"/>
      <c r="G80" s="2"/>
      <c r="H80" s="34"/>
      <c r="I80" s="250"/>
      <c r="J80" s="11"/>
      <c r="K80" s="11"/>
      <c r="L80" s="11"/>
      <c r="M80" s="11"/>
      <c r="N80" s="152"/>
      <c r="O80" s="29"/>
      <c r="P80" s="11"/>
      <c r="Q80" s="231"/>
      <c r="S80" s="29"/>
      <c r="W80" s="29"/>
      <c r="X80" s="34"/>
      <c r="Y80" s="152"/>
      <c r="Z80" s="34"/>
    </row>
    <row r="81" spans="1:26" s="190" customFormat="1" x14ac:dyDescent="0.2">
      <c r="A81" s="152"/>
      <c r="C81" s="29"/>
      <c r="D81" s="10"/>
      <c r="E81" s="29"/>
      <c r="F81" s="152"/>
      <c r="G81" s="2"/>
      <c r="H81" s="34"/>
      <c r="I81" s="250"/>
      <c r="J81" s="11"/>
      <c r="K81" s="11"/>
      <c r="L81" s="11"/>
      <c r="M81" s="11"/>
      <c r="N81" s="152"/>
      <c r="O81" s="29"/>
      <c r="P81" s="11"/>
      <c r="Q81" s="231"/>
      <c r="S81" s="29"/>
      <c r="W81" s="29"/>
      <c r="X81" s="34"/>
      <c r="Y81" s="152"/>
      <c r="Z81" s="34"/>
    </row>
    <row r="82" spans="1:26" s="190" customFormat="1" x14ac:dyDescent="0.2">
      <c r="A82" s="152"/>
      <c r="C82" s="29"/>
      <c r="D82" s="10"/>
      <c r="E82" s="29"/>
      <c r="F82" s="152"/>
      <c r="G82" s="2"/>
      <c r="H82" s="34"/>
      <c r="I82" s="250"/>
      <c r="J82" s="11"/>
      <c r="K82" s="11"/>
      <c r="L82" s="11"/>
      <c r="M82" s="11"/>
      <c r="N82" s="152"/>
      <c r="O82" s="29"/>
      <c r="P82" s="11"/>
      <c r="Q82" s="231"/>
      <c r="S82" s="29"/>
      <c r="W82" s="29"/>
      <c r="X82" s="34"/>
      <c r="Y82" s="152"/>
      <c r="Z82" s="34"/>
    </row>
    <row r="83" spans="1:26" s="190" customFormat="1" x14ac:dyDescent="0.2">
      <c r="A83" s="152"/>
      <c r="C83" s="29"/>
      <c r="D83" s="10"/>
      <c r="E83" s="29"/>
      <c r="F83" s="152"/>
      <c r="G83" s="2"/>
      <c r="H83" s="34"/>
      <c r="I83" s="250"/>
      <c r="J83" s="11"/>
      <c r="K83" s="11"/>
      <c r="L83" s="11"/>
      <c r="M83" s="11"/>
      <c r="N83" s="152"/>
      <c r="O83" s="29"/>
      <c r="P83" s="11"/>
      <c r="Q83" s="231"/>
      <c r="S83" s="29"/>
      <c r="W83" s="29"/>
      <c r="X83" s="34"/>
      <c r="Y83" s="152"/>
      <c r="Z83" s="34"/>
    </row>
    <row r="84" spans="1:26" s="190" customFormat="1" x14ac:dyDescent="0.2">
      <c r="A84" s="152"/>
      <c r="C84" s="29"/>
      <c r="D84" s="10"/>
      <c r="E84" s="29"/>
      <c r="F84" s="152"/>
      <c r="G84" s="2"/>
      <c r="H84" s="34"/>
      <c r="I84" s="250"/>
      <c r="J84" s="11"/>
      <c r="K84" s="11"/>
      <c r="L84" s="11"/>
      <c r="M84" s="11"/>
      <c r="N84" s="152"/>
      <c r="O84" s="29"/>
      <c r="P84" s="11"/>
      <c r="Q84" s="231"/>
      <c r="S84" s="29"/>
      <c r="W84" s="29"/>
      <c r="X84" s="34"/>
      <c r="Y84" s="152"/>
      <c r="Z84" s="34"/>
    </row>
    <row r="85" spans="1:26" s="190" customFormat="1" x14ac:dyDescent="0.2">
      <c r="A85" s="152"/>
      <c r="C85" s="29"/>
      <c r="D85" s="10"/>
      <c r="E85" s="29"/>
      <c r="F85" s="152"/>
      <c r="G85" s="2"/>
      <c r="H85" s="34"/>
      <c r="I85" s="250"/>
      <c r="J85" s="11"/>
      <c r="K85" s="11"/>
      <c r="L85" s="11"/>
      <c r="M85" s="11"/>
      <c r="N85" s="152"/>
      <c r="O85" s="29"/>
      <c r="P85" s="11"/>
      <c r="Q85" s="231"/>
      <c r="S85" s="29"/>
      <c r="W85" s="29"/>
      <c r="X85" s="34"/>
      <c r="Y85" s="152"/>
      <c r="Z85" s="34"/>
    </row>
    <row r="86" spans="1:26" s="190" customFormat="1" x14ac:dyDescent="0.2">
      <c r="A86" s="152"/>
      <c r="C86" s="29"/>
      <c r="D86" s="10"/>
      <c r="E86" s="29"/>
      <c r="F86" s="152"/>
      <c r="G86" s="2"/>
      <c r="H86" s="34"/>
      <c r="I86" s="250"/>
      <c r="J86" s="11"/>
      <c r="K86" s="11"/>
      <c r="L86" s="11"/>
      <c r="M86" s="11"/>
      <c r="N86" s="152"/>
      <c r="O86" s="29"/>
      <c r="P86" s="11"/>
      <c r="Q86" s="231"/>
      <c r="S86" s="29"/>
      <c r="W86" s="29"/>
      <c r="X86" s="34"/>
      <c r="Y86" s="152"/>
      <c r="Z86" s="34"/>
    </row>
    <row r="87" spans="1:26" s="190" customFormat="1" x14ac:dyDescent="0.2">
      <c r="A87" s="152"/>
      <c r="C87" s="29"/>
      <c r="D87" s="10"/>
      <c r="E87" s="29"/>
      <c r="F87" s="152"/>
      <c r="G87" s="2"/>
      <c r="H87" s="34"/>
      <c r="I87" s="250"/>
      <c r="J87" s="11"/>
      <c r="K87" s="11"/>
      <c r="L87" s="11"/>
      <c r="M87" s="11"/>
      <c r="N87" s="152"/>
      <c r="O87" s="29"/>
      <c r="P87" s="11"/>
      <c r="Q87" s="231"/>
      <c r="S87" s="29"/>
      <c r="W87" s="29"/>
      <c r="X87" s="34"/>
      <c r="Y87" s="152"/>
      <c r="Z87" s="34"/>
    </row>
    <row r="88" spans="1:26" s="190" customFormat="1" x14ac:dyDescent="0.2">
      <c r="A88" s="152"/>
      <c r="C88" s="29"/>
      <c r="D88" s="10"/>
      <c r="E88" s="29"/>
      <c r="F88" s="152"/>
      <c r="G88" s="2"/>
      <c r="H88" s="34"/>
      <c r="I88" s="250"/>
      <c r="J88" s="11"/>
      <c r="K88" s="11"/>
      <c r="L88" s="11"/>
      <c r="M88" s="11"/>
      <c r="N88" s="152"/>
      <c r="O88" s="29"/>
      <c r="P88" s="11"/>
      <c r="Q88" s="231"/>
      <c r="S88" s="29"/>
      <c r="W88" s="29"/>
      <c r="X88" s="34"/>
      <c r="Y88" s="152"/>
      <c r="Z88" s="34"/>
    </row>
    <row r="89" spans="1:26" s="190" customFormat="1" x14ac:dyDescent="0.2">
      <c r="A89" s="152"/>
      <c r="C89" s="29"/>
      <c r="D89" s="10"/>
      <c r="E89" s="29"/>
      <c r="F89" s="152"/>
      <c r="G89" s="2"/>
      <c r="H89" s="34"/>
      <c r="I89" s="250"/>
      <c r="J89" s="11"/>
      <c r="K89" s="11"/>
      <c r="L89" s="11"/>
      <c r="M89" s="11"/>
      <c r="N89" s="152"/>
      <c r="O89" s="29"/>
      <c r="P89" s="11"/>
      <c r="Q89" s="231"/>
      <c r="S89" s="29"/>
      <c r="W89" s="29"/>
      <c r="X89" s="34"/>
      <c r="Y89" s="152"/>
      <c r="Z89" s="34"/>
    </row>
    <row r="90" spans="1:26" s="190" customFormat="1" x14ac:dyDescent="0.2">
      <c r="A90" s="152"/>
      <c r="C90" s="29"/>
      <c r="D90" s="10"/>
      <c r="E90" s="29"/>
      <c r="F90" s="152"/>
      <c r="G90" s="2"/>
      <c r="H90" s="34"/>
      <c r="I90" s="250"/>
      <c r="J90" s="11"/>
      <c r="K90" s="11"/>
      <c r="L90" s="11"/>
      <c r="M90" s="11"/>
      <c r="N90" s="152"/>
      <c r="O90" s="29"/>
      <c r="P90" s="11"/>
      <c r="Q90" s="231"/>
      <c r="S90" s="29"/>
      <c r="W90" s="29"/>
      <c r="X90" s="34"/>
      <c r="Y90" s="152"/>
      <c r="Z90" s="34"/>
    </row>
    <row r="91" spans="1:26" s="190" customFormat="1" x14ac:dyDescent="0.2">
      <c r="A91" s="152"/>
      <c r="C91" s="29"/>
      <c r="D91" s="10"/>
      <c r="E91" s="29"/>
      <c r="F91" s="152"/>
      <c r="G91" s="2"/>
      <c r="H91" s="34"/>
      <c r="I91" s="250"/>
      <c r="J91" s="11"/>
      <c r="K91" s="11"/>
      <c r="L91" s="11"/>
      <c r="M91" s="11"/>
      <c r="N91" s="152"/>
      <c r="O91" s="29"/>
      <c r="P91" s="11"/>
      <c r="Q91" s="231"/>
      <c r="S91" s="29"/>
      <c r="W91" s="29"/>
      <c r="X91" s="34"/>
      <c r="Y91" s="152"/>
      <c r="Z91" s="34"/>
    </row>
    <row r="92" spans="1:26" s="190" customFormat="1" x14ac:dyDescent="0.2">
      <c r="A92" s="152"/>
      <c r="C92" s="29"/>
      <c r="D92" s="10"/>
      <c r="E92" s="29"/>
      <c r="F92" s="152"/>
      <c r="G92" s="2"/>
      <c r="H92" s="34"/>
      <c r="I92" s="250"/>
      <c r="J92" s="11"/>
      <c r="K92" s="11"/>
      <c r="L92" s="11"/>
      <c r="M92" s="11"/>
      <c r="N92" s="152"/>
      <c r="O92" s="29"/>
      <c r="P92" s="11"/>
      <c r="Q92" s="231"/>
      <c r="S92" s="29"/>
      <c r="W92" s="29"/>
      <c r="X92" s="34"/>
      <c r="Y92" s="152"/>
      <c r="Z92" s="34"/>
    </row>
    <row r="93" spans="1:26" s="190" customFormat="1" x14ac:dyDescent="0.2">
      <c r="A93" s="152"/>
      <c r="C93" s="29"/>
      <c r="D93" s="10"/>
      <c r="E93" s="29"/>
      <c r="F93" s="152"/>
      <c r="G93" s="2"/>
      <c r="H93" s="34"/>
      <c r="I93" s="250"/>
      <c r="J93" s="11"/>
      <c r="K93" s="11"/>
      <c r="L93" s="11"/>
      <c r="M93" s="11"/>
      <c r="N93" s="152"/>
      <c r="O93" s="29"/>
      <c r="P93" s="11"/>
      <c r="Q93" s="231"/>
      <c r="S93" s="29"/>
      <c r="W93" s="29"/>
      <c r="X93" s="34"/>
      <c r="Y93" s="152"/>
      <c r="Z93" s="34"/>
    </row>
    <row r="94" spans="1:26" s="190" customFormat="1" x14ac:dyDescent="0.2">
      <c r="A94" s="152"/>
      <c r="C94" s="29"/>
      <c r="D94" s="10"/>
      <c r="E94" s="29"/>
      <c r="F94" s="152"/>
      <c r="G94" s="2"/>
      <c r="H94" s="34"/>
      <c r="I94" s="250"/>
      <c r="J94" s="11"/>
      <c r="K94" s="11"/>
      <c r="L94" s="11"/>
      <c r="M94" s="11"/>
      <c r="N94" s="152"/>
      <c r="O94" s="29"/>
      <c r="P94" s="11"/>
      <c r="Q94" s="231"/>
      <c r="S94" s="29"/>
      <c r="W94" s="29"/>
      <c r="X94" s="34"/>
      <c r="Y94" s="152"/>
      <c r="Z94" s="34"/>
    </row>
    <row r="95" spans="1:26" s="190" customFormat="1" x14ac:dyDescent="0.2">
      <c r="A95" s="152"/>
      <c r="C95" s="29"/>
      <c r="D95" s="10"/>
      <c r="E95" s="29"/>
      <c r="F95" s="152"/>
      <c r="G95" s="2"/>
      <c r="H95" s="34"/>
      <c r="I95" s="250"/>
      <c r="J95" s="11"/>
      <c r="K95" s="11"/>
      <c r="L95" s="11"/>
      <c r="M95" s="11"/>
      <c r="N95" s="152"/>
      <c r="O95" s="29"/>
      <c r="P95" s="11"/>
      <c r="Q95" s="231"/>
      <c r="S95" s="29"/>
      <c r="W95" s="29"/>
      <c r="X95" s="34"/>
      <c r="Y95" s="152"/>
      <c r="Z95" s="34"/>
    </row>
    <row r="96" spans="1:26" s="190" customFormat="1" x14ac:dyDescent="0.2">
      <c r="A96" s="152"/>
      <c r="C96" s="29"/>
      <c r="D96" s="10"/>
      <c r="E96" s="29"/>
      <c r="F96" s="152"/>
      <c r="G96" s="2"/>
      <c r="H96" s="34"/>
      <c r="I96" s="250"/>
      <c r="J96" s="11"/>
      <c r="K96" s="11"/>
      <c r="L96" s="11"/>
      <c r="M96" s="11"/>
      <c r="N96" s="152"/>
      <c r="O96" s="29"/>
      <c r="P96" s="11"/>
      <c r="Q96" s="231"/>
      <c r="S96" s="29"/>
      <c r="W96" s="29"/>
      <c r="X96" s="34"/>
      <c r="Y96" s="152"/>
      <c r="Z96" s="34"/>
    </row>
    <row r="97" spans="1:26" s="190" customFormat="1" x14ac:dyDescent="0.2">
      <c r="A97" s="152"/>
      <c r="C97" s="29"/>
      <c r="D97" s="10"/>
      <c r="E97" s="29"/>
      <c r="F97" s="152"/>
      <c r="G97" s="2"/>
      <c r="H97" s="34"/>
      <c r="I97" s="250"/>
      <c r="J97" s="11"/>
      <c r="K97" s="11"/>
      <c r="L97" s="11"/>
      <c r="M97" s="11"/>
      <c r="N97" s="152"/>
      <c r="O97" s="29"/>
      <c r="P97" s="11"/>
      <c r="Q97" s="231"/>
      <c r="S97" s="29"/>
      <c r="W97" s="29"/>
      <c r="X97" s="34"/>
      <c r="Y97" s="152"/>
      <c r="Z97" s="34"/>
    </row>
    <row r="98" spans="1:26" s="190" customFormat="1" x14ac:dyDescent="0.2">
      <c r="A98" s="152"/>
      <c r="C98" s="29"/>
      <c r="D98" s="10"/>
      <c r="E98" s="29"/>
      <c r="F98" s="152"/>
      <c r="G98" s="2"/>
      <c r="H98" s="34"/>
      <c r="I98" s="250"/>
      <c r="J98" s="11"/>
      <c r="K98" s="11"/>
      <c r="L98" s="11"/>
      <c r="M98" s="11"/>
      <c r="N98" s="152"/>
      <c r="O98" s="29"/>
      <c r="P98" s="11"/>
      <c r="Q98" s="231"/>
      <c r="S98" s="29"/>
      <c r="W98" s="29"/>
      <c r="X98" s="34"/>
      <c r="Y98" s="152"/>
      <c r="Z98" s="34"/>
    </row>
    <row r="99" spans="1:26" s="190" customFormat="1" x14ac:dyDescent="0.2">
      <c r="A99" s="152"/>
      <c r="C99" s="29"/>
      <c r="D99" s="10"/>
      <c r="E99" s="29"/>
      <c r="F99" s="152"/>
      <c r="G99" s="2"/>
      <c r="H99" s="34"/>
      <c r="I99" s="250"/>
      <c r="J99" s="11"/>
      <c r="K99" s="11"/>
      <c r="L99" s="11"/>
      <c r="M99" s="11"/>
      <c r="N99" s="152"/>
      <c r="O99" s="29"/>
      <c r="P99" s="11"/>
      <c r="Q99" s="231"/>
      <c r="S99" s="29"/>
      <c r="W99" s="29"/>
      <c r="X99" s="34"/>
      <c r="Y99" s="152"/>
      <c r="Z99" s="34"/>
    </row>
    <row r="100" spans="1:26" s="190" customFormat="1" x14ac:dyDescent="0.2">
      <c r="A100" s="152"/>
      <c r="C100" s="29"/>
      <c r="D100" s="10"/>
      <c r="E100" s="29"/>
      <c r="F100" s="152"/>
      <c r="G100" s="2"/>
      <c r="H100" s="34"/>
      <c r="I100" s="250"/>
      <c r="J100" s="11"/>
      <c r="K100" s="11"/>
      <c r="L100" s="11"/>
      <c r="M100" s="11"/>
      <c r="N100" s="152"/>
      <c r="O100" s="29"/>
      <c r="P100" s="11"/>
      <c r="Q100" s="231"/>
      <c r="S100" s="29"/>
      <c r="W100" s="29"/>
      <c r="X100" s="34"/>
      <c r="Y100" s="152"/>
      <c r="Z100" s="34"/>
    </row>
    <row r="101" spans="1:26" s="190" customFormat="1" x14ac:dyDescent="0.2">
      <c r="A101" s="152"/>
      <c r="C101" s="29"/>
      <c r="D101" s="10"/>
      <c r="E101" s="29"/>
      <c r="F101" s="152"/>
      <c r="G101" s="2"/>
      <c r="H101" s="34"/>
      <c r="I101" s="250"/>
      <c r="J101" s="11"/>
      <c r="K101" s="11"/>
      <c r="L101" s="11"/>
      <c r="M101" s="11"/>
      <c r="N101" s="152"/>
      <c r="O101" s="29"/>
      <c r="P101" s="11"/>
      <c r="Q101" s="231"/>
      <c r="S101" s="29"/>
      <c r="W101" s="29"/>
      <c r="X101" s="34"/>
      <c r="Y101" s="152"/>
      <c r="Z101" s="34"/>
    </row>
    <row r="102" spans="1:26" s="190" customFormat="1" x14ac:dyDescent="0.2">
      <c r="A102" s="152"/>
      <c r="C102" s="29"/>
      <c r="D102" s="10"/>
      <c r="E102" s="29"/>
      <c r="F102" s="152"/>
      <c r="G102" s="2"/>
      <c r="H102" s="34"/>
      <c r="I102" s="250"/>
      <c r="J102" s="11"/>
      <c r="K102" s="11"/>
      <c r="L102" s="11"/>
      <c r="M102" s="11"/>
      <c r="N102" s="152"/>
      <c r="O102" s="29"/>
      <c r="P102" s="11"/>
      <c r="Q102" s="231"/>
      <c r="S102" s="29"/>
      <c r="W102" s="29"/>
      <c r="X102" s="34"/>
      <c r="Y102" s="152"/>
      <c r="Z102" s="34"/>
    </row>
    <row r="103" spans="1:26" s="190" customFormat="1" x14ac:dyDescent="0.2">
      <c r="A103" s="152"/>
      <c r="C103" s="29"/>
      <c r="D103" s="10"/>
      <c r="E103" s="29"/>
      <c r="F103" s="152"/>
      <c r="G103" s="2"/>
      <c r="H103" s="34"/>
      <c r="I103" s="250"/>
      <c r="J103" s="11"/>
      <c r="K103" s="11"/>
      <c r="L103" s="11"/>
      <c r="M103" s="11"/>
      <c r="N103" s="152"/>
      <c r="O103" s="29"/>
      <c r="P103" s="11"/>
      <c r="Q103" s="231"/>
      <c r="S103" s="29"/>
      <c r="W103" s="29"/>
      <c r="X103" s="34"/>
      <c r="Y103" s="152"/>
      <c r="Z103" s="34"/>
    </row>
    <row r="104" spans="1:26" s="190" customFormat="1" x14ac:dyDescent="0.2">
      <c r="A104" s="152"/>
      <c r="C104" s="29"/>
      <c r="D104" s="10"/>
      <c r="E104" s="29"/>
      <c r="F104" s="152"/>
      <c r="G104" s="2"/>
      <c r="H104" s="34"/>
      <c r="I104" s="250"/>
      <c r="J104" s="11"/>
      <c r="K104" s="11"/>
      <c r="L104" s="11"/>
      <c r="M104" s="11"/>
      <c r="N104" s="152"/>
      <c r="O104" s="29"/>
      <c r="P104" s="11"/>
      <c r="Q104" s="231"/>
      <c r="S104" s="29"/>
      <c r="W104" s="29"/>
      <c r="X104" s="34"/>
      <c r="Y104" s="152"/>
      <c r="Z104" s="34"/>
    </row>
    <row r="105" spans="1:26" s="190" customFormat="1" x14ac:dyDescent="0.2">
      <c r="A105" s="152"/>
      <c r="C105" s="29"/>
      <c r="D105" s="10"/>
      <c r="E105" s="29"/>
      <c r="F105" s="152"/>
      <c r="G105" s="2"/>
      <c r="H105" s="34"/>
      <c r="I105" s="250"/>
      <c r="J105" s="11"/>
      <c r="K105" s="11"/>
      <c r="L105" s="11"/>
      <c r="M105" s="11"/>
      <c r="N105" s="152"/>
      <c r="O105" s="29"/>
      <c r="P105" s="11"/>
      <c r="Q105" s="231"/>
      <c r="S105" s="29"/>
      <c r="W105" s="29"/>
      <c r="X105" s="34"/>
      <c r="Y105" s="152"/>
      <c r="Z105" s="34"/>
    </row>
    <row r="106" spans="1:26" s="190" customFormat="1" x14ac:dyDescent="0.2">
      <c r="A106" s="152"/>
      <c r="C106" s="29"/>
      <c r="D106" s="10"/>
      <c r="E106" s="29"/>
      <c r="F106" s="152"/>
      <c r="G106" s="2"/>
      <c r="H106" s="34"/>
      <c r="I106" s="250"/>
      <c r="J106" s="11"/>
      <c r="K106" s="11"/>
      <c r="L106" s="11"/>
      <c r="M106" s="11"/>
      <c r="N106" s="152"/>
      <c r="O106" s="29"/>
      <c r="P106" s="11"/>
      <c r="Q106" s="231"/>
      <c r="S106" s="29"/>
      <c r="W106" s="29"/>
      <c r="X106" s="34"/>
      <c r="Y106" s="152"/>
      <c r="Z106" s="34"/>
    </row>
    <row r="107" spans="1:26" s="190" customFormat="1" x14ac:dyDescent="0.2">
      <c r="A107" s="152"/>
      <c r="C107" s="29"/>
      <c r="D107" s="10"/>
      <c r="E107" s="29"/>
      <c r="F107" s="152"/>
      <c r="G107" s="2"/>
      <c r="H107" s="34"/>
      <c r="I107" s="250"/>
      <c r="J107" s="11"/>
      <c r="K107" s="11"/>
      <c r="L107" s="11"/>
      <c r="M107" s="11"/>
      <c r="N107" s="152"/>
      <c r="O107" s="29"/>
      <c r="P107" s="11"/>
      <c r="Q107" s="231"/>
      <c r="S107" s="29"/>
      <c r="W107" s="29"/>
      <c r="X107" s="34"/>
      <c r="Y107" s="152"/>
      <c r="Z107" s="34"/>
    </row>
    <row r="108" spans="1:26" s="190" customFormat="1" x14ac:dyDescent="0.2">
      <c r="A108" s="152"/>
      <c r="C108" s="29"/>
      <c r="D108" s="10"/>
      <c r="E108" s="29"/>
      <c r="F108" s="152"/>
      <c r="G108" s="2"/>
      <c r="H108" s="34"/>
      <c r="I108" s="250"/>
      <c r="J108" s="11"/>
      <c r="K108" s="11"/>
      <c r="L108" s="11"/>
      <c r="M108" s="11"/>
      <c r="N108" s="152"/>
      <c r="O108" s="29"/>
      <c r="P108" s="11"/>
      <c r="Q108" s="231"/>
      <c r="S108" s="29"/>
      <c r="W108" s="29"/>
      <c r="X108" s="34"/>
      <c r="Y108" s="152"/>
      <c r="Z108" s="34"/>
    </row>
    <row r="109" spans="1:26" s="190" customFormat="1" x14ac:dyDescent="0.2">
      <c r="A109" s="152"/>
      <c r="C109" s="29"/>
      <c r="D109" s="10"/>
      <c r="E109" s="29"/>
      <c r="F109" s="152"/>
      <c r="G109" s="2"/>
      <c r="H109" s="34"/>
      <c r="I109" s="250"/>
      <c r="J109" s="11"/>
      <c r="K109" s="11"/>
      <c r="L109" s="11"/>
      <c r="M109" s="11"/>
      <c r="N109" s="152"/>
      <c r="O109" s="29"/>
      <c r="P109" s="11"/>
      <c r="Q109" s="231"/>
      <c r="S109" s="29"/>
      <c r="W109" s="29"/>
      <c r="X109" s="34"/>
      <c r="Y109" s="152"/>
      <c r="Z109" s="34"/>
    </row>
    <row r="110" spans="1:26" s="190" customFormat="1" x14ac:dyDescent="0.2">
      <c r="A110" s="152"/>
      <c r="C110" s="29"/>
      <c r="D110" s="10"/>
      <c r="E110" s="29"/>
      <c r="F110" s="152"/>
      <c r="G110" s="2"/>
      <c r="H110" s="34"/>
      <c r="I110" s="250"/>
      <c r="J110" s="11"/>
      <c r="K110" s="11"/>
      <c r="L110" s="11"/>
      <c r="M110" s="11"/>
      <c r="N110" s="152"/>
      <c r="O110" s="29"/>
      <c r="P110" s="11"/>
      <c r="Q110" s="231"/>
      <c r="S110" s="29"/>
      <c r="W110" s="29"/>
      <c r="X110" s="34"/>
      <c r="Y110" s="152"/>
      <c r="Z110" s="34"/>
    </row>
    <row r="111" spans="1:26" s="190" customFormat="1" x14ac:dyDescent="0.2">
      <c r="A111" s="152"/>
      <c r="C111" s="29"/>
      <c r="D111" s="10"/>
      <c r="E111" s="29"/>
      <c r="F111" s="152"/>
      <c r="G111" s="2"/>
      <c r="H111" s="34"/>
      <c r="I111" s="250"/>
      <c r="J111" s="11"/>
      <c r="K111" s="11"/>
      <c r="L111" s="11"/>
      <c r="M111" s="11"/>
      <c r="N111" s="152"/>
      <c r="O111" s="29"/>
      <c r="P111" s="11"/>
      <c r="Q111" s="231"/>
      <c r="S111" s="29"/>
      <c r="W111" s="29"/>
      <c r="X111" s="34"/>
      <c r="Y111" s="152"/>
      <c r="Z111" s="34"/>
    </row>
    <row r="112" spans="1:26" s="190" customFormat="1" x14ac:dyDescent="0.2">
      <c r="A112" s="152"/>
      <c r="C112" s="29"/>
      <c r="D112" s="10"/>
      <c r="E112" s="29"/>
      <c r="F112" s="152"/>
      <c r="G112" s="2"/>
      <c r="H112" s="34"/>
      <c r="I112" s="250"/>
      <c r="J112" s="11"/>
      <c r="K112" s="11"/>
      <c r="L112" s="11"/>
      <c r="M112" s="11"/>
      <c r="N112" s="152"/>
      <c r="O112" s="29"/>
      <c r="P112" s="11"/>
      <c r="Q112" s="231"/>
      <c r="S112" s="29"/>
      <c r="W112" s="29"/>
      <c r="X112" s="34"/>
      <c r="Y112" s="152"/>
      <c r="Z112" s="34"/>
    </row>
    <row r="113" spans="1:26" s="190" customFormat="1" x14ac:dyDescent="0.2">
      <c r="A113" s="152"/>
      <c r="C113" s="29"/>
      <c r="D113" s="10"/>
      <c r="E113" s="29"/>
      <c r="F113" s="152"/>
      <c r="G113" s="2"/>
      <c r="H113" s="34"/>
      <c r="I113" s="250"/>
      <c r="J113" s="11"/>
      <c r="K113" s="11"/>
      <c r="L113" s="11"/>
      <c r="M113" s="11"/>
      <c r="N113" s="152"/>
      <c r="O113" s="29"/>
      <c r="P113" s="11"/>
      <c r="Q113" s="231"/>
      <c r="S113" s="29"/>
      <c r="W113" s="29"/>
      <c r="X113" s="34"/>
      <c r="Y113" s="152"/>
      <c r="Z113" s="34"/>
    </row>
    <row r="114" spans="1:26" s="190" customFormat="1" x14ac:dyDescent="0.2">
      <c r="A114" s="152"/>
      <c r="C114" s="29"/>
      <c r="D114" s="10"/>
      <c r="E114" s="29"/>
      <c r="F114" s="152"/>
      <c r="G114" s="2"/>
      <c r="H114" s="34"/>
      <c r="I114" s="250"/>
      <c r="J114" s="11"/>
      <c r="K114" s="11"/>
      <c r="L114" s="11"/>
      <c r="M114" s="11"/>
      <c r="N114" s="152"/>
      <c r="O114" s="29"/>
      <c r="P114" s="11"/>
      <c r="Q114" s="231"/>
      <c r="S114" s="29"/>
      <c r="W114" s="29"/>
      <c r="X114" s="34"/>
      <c r="Y114" s="152"/>
      <c r="Z114" s="34"/>
    </row>
    <row r="115" spans="1:26" s="190" customFormat="1" x14ac:dyDescent="0.2">
      <c r="A115" s="152"/>
      <c r="C115" s="29"/>
      <c r="D115" s="10"/>
      <c r="E115" s="29"/>
      <c r="F115" s="152"/>
      <c r="G115" s="2"/>
      <c r="H115" s="34"/>
      <c r="I115" s="250"/>
      <c r="J115" s="11"/>
      <c r="K115" s="11"/>
      <c r="L115" s="11"/>
      <c r="M115" s="11"/>
      <c r="N115" s="152"/>
      <c r="O115" s="29"/>
      <c r="P115" s="11"/>
      <c r="Q115" s="231"/>
      <c r="S115" s="29"/>
      <c r="W115" s="29"/>
      <c r="X115" s="34"/>
      <c r="Y115" s="152"/>
      <c r="Z115" s="34"/>
    </row>
    <row r="116" spans="1:26" s="190" customFormat="1" x14ac:dyDescent="0.2">
      <c r="A116" s="152"/>
      <c r="C116" s="29"/>
      <c r="D116" s="10"/>
      <c r="E116" s="29"/>
      <c r="F116" s="152"/>
      <c r="G116" s="2"/>
      <c r="H116" s="34"/>
      <c r="I116" s="250"/>
      <c r="J116" s="11"/>
      <c r="K116" s="11"/>
      <c r="L116" s="11"/>
      <c r="M116" s="11"/>
      <c r="N116" s="152"/>
      <c r="O116" s="29"/>
      <c r="P116" s="11"/>
      <c r="Q116" s="231"/>
      <c r="S116" s="29"/>
      <c r="W116" s="29"/>
      <c r="X116" s="34"/>
      <c r="Y116" s="152"/>
      <c r="Z116" s="34"/>
    </row>
    <row r="117" spans="1:26" s="190" customFormat="1" x14ac:dyDescent="0.2">
      <c r="A117" s="152"/>
      <c r="C117" s="29"/>
      <c r="D117" s="10"/>
      <c r="E117" s="29"/>
      <c r="F117" s="152"/>
      <c r="G117" s="2"/>
      <c r="H117" s="34"/>
      <c r="I117" s="250"/>
      <c r="J117" s="11"/>
      <c r="K117" s="11"/>
      <c r="L117" s="11"/>
      <c r="M117" s="11"/>
      <c r="N117" s="152"/>
      <c r="O117" s="29"/>
      <c r="P117" s="11"/>
      <c r="Q117" s="231"/>
      <c r="S117" s="29"/>
      <c r="W117" s="29"/>
      <c r="X117" s="34"/>
      <c r="Y117" s="152"/>
      <c r="Z117" s="34"/>
    </row>
    <row r="118" spans="1:26" s="190" customFormat="1" x14ac:dyDescent="0.2">
      <c r="A118" s="152"/>
      <c r="C118" s="29"/>
      <c r="D118" s="10"/>
      <c r="E118" s="29"/>
      <c r="F118" s="152"/>
      <c r="G118" s="2"/>
      <c r="H118" s="34"/>
      <c r="I118" s="250"/>
      <c r="J118" s="11"/>
      <c r="K118" s="11"/>
      <c r="L118" s="11"/>
      <c r="M118" s="11"/>
      <c r="N118" s="152"/>
      <c r="O118" s="29"/>
      <c r="P118" s="11"/>
      <c r="Q118" s="231"/>
      <c r="S118" s="29"/>
      <c r="W118" s="29"/>
      <c r="X118" s="34"/>
      <c r="Y118" s="152"/>
      <c r="Z118" s="34"/>
    </row>
    <row r="119" spans="1:26" s="190" customFormat="1" x14ac:dyDescent="0.2">
      <c r="A119" s="152"/>
      <c r="C119" s="29"/>
      <c r="D119" s="10"/>
      <c r="E119" s="29"/>
      <c r="F119" s="152"/>
      <c r="G119" s="2"/>
      <c r="H119" s="34"/>
      <c r="I119" s="250"/>
      <c r="J119" s="11"/>
      <c r="K119" s="11"/>
      <c r="L119" s="11"/>
      <c r="M119" s="11"/>
      <c r="N119" s="152"/>
      <c r="O119" s="29"/>
      <c r="P119" s="11"/>
      <c r="Q119" s="231"/>
      <c r="S119" s="29"/>
      <c r="W119" s="29"/>
      <c r="X119" s="34"/>
      <c r="Y119" s="152"/>
      <c r="Z119" s="34"/>
    </row>
    <row r="120" spans="1:26" s="190" customFormat="1" x14ac:dyDescent="0.2">
      <c r="A120" s="152"/>
      <c r="C120" s="29"/>
      <c r="D120" s="10"/>
      <c r="E120" s="29"/>
      <c r="F120" s="152"/>
      <c r="G120" s="2"/>
      <c r="H120" s="34"/>
      <c r="I120" s="250"/>
      <c r="J120" s="11"/>
      <c r="K120" s="11"/>
      <c r="L120" s="11"/>
      <c r="M120" s="11"/>
      <c r="N120" s="152"/>
      <c r="O120" s="29"/>
      <c r="P120" s="11"/>
      <c r="Q120" s="231"/>
      <c r="S120" s="29"/>
      <c r="W120" s="29"/>
      <c r="X120" s="34"/>
      <c r="Y120" s="152"/>
      <c r="Z120" s="34"/>
    </row>
    <row r="121" spans="1:26" s="190" customFormat="1" x14ac:dyDescent="0.2">
      <c r="A121" s="152"/>
      <c r="C121" s="29"/>
      <c r="D121" s="10"/>
      <c r="E121" s="29"/>
      <c r="F121" s="152"/>
      <c r="G121" s="2"/>
      <c r="H121" s="34"/>
      <c r="I121" s="250"/>
      <c r="J121" s="11"/>
      <c r="K121" s="11"/>
      <c r="L121" s="11"/>
      <c r="M121" s="11"/>
      <c r="N121" s="152"/>
      <c r="O121" s="29"/>
      <c r="P121" s="11"/>
      <c r="Q121" s="231"/>
      <c r="S121" s="29"/>
      <c r="W121" s="29"/>
      <c r="X121" s="34"/>
      <c r="Y121" s="152"/>
      <c r="Z121" s="34"/>
    </row>
    <row r="122" spans="1:26" s="190" customFormat="1" x14ac:dyDescent="0.2">
      <c r="A122" s="152"/>
      <c r="C122" s="29"/>
      <c r="D122" s="10"/>
      <c r="E122" s="29"/>
      <c r="F122" s="152"/>
      <c r="G122" s="2"/>
      <c r="H122" s="34"/>
      <c r="I122" s="250"/>
      <c r="J122" s="11"/>
      <c r="K122" s="11"/>
      <c r="L122" s="11"/>
      <c r="M122" s="11"/>
      <c r="N122" s="152"/>
      <c r="O122" s="29"/>
      <c r="P122" s="11"/>
      <c r="Q122" s="231"/>
      <c r="S122" s="29"/>
      <c r="W122" s="29"/>
      <c r="X122" s="34"/>
      <c r="Y122" s="152"/>
      <c r="Z122" s="34"/>
    </row>
    <row r="123" spans="1:26" s="190" customFormat="1" x14ac:dyDescent="0.2">
      <c r="A123" s="152"/>
      <c r="C123" s="29"/>
      <c r="D123" s="10"/>
      <c r="E123" s="29"/>
      <c r="F123" s="152"/>
      <c r="G123" s="2"/>
      <c r="H123" s="34"/>
      <c r="I123" s="250"/>
      <c r="J123" s="11"/>
      <c r="K123" s="11"/>
      <c r="L123" s="11"/>
      <c r="M123" s="11"/>
      <c r="N123" s="152"/>
      <c r="O123" s="29"/>
      <c r="P123" s="11"/>
      <c r="Q123" s="231"/>
      <c r="S123" s="29"/>
      <c r="W123" s="29"/>
      <c r="X123" s="34"/>
      <c r="Y123" s="152"/>
      <c r="Z123" s="34"/>
    </row>
    <row r="124" spans="1:26" s="190" customFormat="1" x14ac:dyDescent="0.2">
      <c r="A124" s="152"/>
      <c r="C124" s="29"/>
      <c r="D124" s="10"/>
      <c r="E124" s="29"/>
      <c r="F124" s="152"/>
      <c r="G124" s="2"/>
      <c r="H124" s="34"/>
      <c r="I124" s="250"/>
      <c r="J124" s="11"/>
      <c r="K124" s="11"/>
      <c r="L124" s="11"/>
      <c r="M124" s="11"/>
      <c r="N124" s="152"/>
      <c r="O124" s="29"/>
      <c r="P124" s="11"/>
      <c r="Q124" s="231"/>
      <c r="S124" s="29"/>
      <c r="W124" s="29"/>
      <c r="X124" s="34"/>
      <c r="Y124" s="152"/>
      <c r="Z124" s="34"/>
    </row>
    <row r="125" spans="1:26" s="190" customFormat="1" x14ac:dyDescent="0.2">
      <c r="A125" s="152"/>
      <c r="C125" s="29"/>
      <c r="D125" s="10"/>
      <c r="E125" s="29"/>
      <c r="F125" s="152"/>
      <c r="G125" s="2"/>
      <c r="H125" s="34"/>
      <c r="I125" s="250"/>
      <c r="J125" s="11"/>
      <c r="K125" s="11"/>
      <c r="L125" s="11"/>
      <c r="M125" s="11"/>
      <c r="N125" s="152"/>
      <c r="O125" s="29"/>
      <c r="P125" s="11"/>
      <c r="Q125" s="231"/>
      <c r="S125" s="29"/>
      <c r="W125" s="29"/>
      <c r="X125" s="34"/>
      <c r="Y125" s="152"/>
      <c r="Z125" s="34"/>
    </row>
    <row r="126" spans="1:26" s="190" customFormat="1" x14ac:dyDescent="0.2">
      <c r="A126" s="152"/>
      <c r="C126" s="29"/>
      <c r="D126" s="10"/>
      <c r="E126" s="29"/>
      <c r="F126" s="152"/>
      <c r="G126" s="2"/>
      <c r="H126" s="34"/>
      <c r="I126" s="250"/>
      <c r="J126" s="11"/>
      <c r="K126" s="11"/>
      <c r="L126" s="11"/>
      <c r="M126" s="11"/>
      <c r="N126" s="152"/>
      <c r="O126" s="29"/>
      <c r="P126" s="11"/>
      <c r="Q126" s="231"/>
      <c r="S126" s="29"/>
      <c r="W126" s="29"/>
      <c r="X126" s="34"/>
      <c r="Y126" s="152"/>
      <c r="Z126" s="34"/>
    </row>
    <row r="127" spans="1:26" s="190" customFormat="1" x14ac:dyDescent="0.2">
      <c r="A127" s="152"/>
      <c r="C127" s="29"/>
      <c r="D127" s="10"/>
      <c r="E127" s="29"/>
      <c r="F127" s="152"/>
      <c r="G127" s="2"/>
      <c r="H127" s="34"/>
      <c r="I127" s="250"/>
      <c r="J127" s="11"/>
      <c r="K127" s="11"/>
      <c r="L127" s="11"/>
      <c r="M127" s="11"/>
      <c r="N127" s="152"/>
      <c r="O127" s="29"/>
      <c r="P127" s="11"/>
      <c r="Q127" s="231"/>
      <c r="S127" s="29"/>
      <c r="W127" s="29"/>
      <c r="X127" s="34"/>
      <c r="Y127" s="152"/>
      <c r="Z127" s="34"/>
    </row>
    <row r="128" spans="1:26" s="190" customFormat="1" x14ac:dyDescent="0.2">
      <c r="A128" s="152"/>
      <c r="C128" s="29"/>
      <c r="D128" s="10"/>
      <c r="E128" s="29"/>
      <c r="F128" s="152"/>
      <c r="G128" s="2"/>
      <c r="H128" s="34"/>
      <c r="I128" s="250"/>
      <c r="J128" s="11"/>
      <c r="K128" s="11"/>
      <c r="L128" s="11"/>
      <c r="M128" s="11"/>
      <c r="N128" s="152"/>
      <c r="O128" s="29"/>
      <c r="P128" s="11"/>
      <c r="Q128" s="231"/>
      <c r="S128" s="29"/>
      <c r="W128" s="29"/>
      <c r="X128" s="34"/>
      <c r="Y128" s="152"/>
      <c r="Z128" s="34"/>
    </row>
    <row r="129" spans="1:26" s="190" customFormat="1" x14ac:dyDescent="0.2">
      <c r="A129" s="152"/>
      <c r="C129" s="29"/>
      <c r="D129" s="10"/>
      <c r="E129" s="29"/>
      <c r="F129" s="152"/>
      <c r="G129" s="2"/>
      <c r="H129" s="34"/>
      <c r="I129" s="250"/>
      <c r="J129" s="11"/>
      <c r="K129" s="11"/>
      <c r="L129" s="11"/>
      <c r="M129" s="11"/>
      <c r="N129" s="152"/>
      <c r="O129" s="29"/>
      <c r="P129" s="11"/>
      <c r="Q129" s="231"/>
      <c r="S129" s="29"/>
      <c r="W129" s="29"/>
      <c r="X129" s="34"/>
      <c r="Y129" s="152"/>
      <c r="Z129" s="34"/>
    </row>
    <row r="130" spans="1:26" s="190" customFormat="1" x14ac:dyDescent="0.2">
      <c r="A130" s="152"/>
      <c r="C130" s="29"/>
      <c r="D130" s="10"/>
      <c r="E130" s="29"/>
      <c r="F130" s="152"/>
      <c r="G130" s="2"/>
      <c r="H130" s="34"/>
      <c r="I130" s="250"/>
      <c r="J130" s="11"/>
      <c r="K130" s="11"/>
      <c r="L130" s="11"/>
      <c r="M130" s="11"/>
      <c r="N130" s="152"/>
      <c r="O130" s="29"/>
      <c r="P130" s="11"/>
      <c r="Q130" s="231"/>
      <c r="S130" s="29"/>
      <c r="W130" s="29"/>
      <c r="X130" s="34"/>
      <c r="Y130" s="152"/>
      <c r="Z130" s="34"/>
    </row>
    <row r="131" spans="1:26" s="190" customFormat="1" x14ac:dyDescent="0.2">
      <c r="A131" s="152"/>
      <c r="C131" s="29"/>
      <c r="D131" s="10"/>
      <c r="E131" s="29"/>
      <c r="F131" s="152"/>
      <c r="G131" s="2"/>
      <c r="H131" s="34"/>
      <c r="I131" s="250"/>
      <c r="J131" s="11"/>
      <c r="K131" s="11"/>
      <c r="L131" s="11"/>
      <c r="M131" s="11"/>
      <c r="N131" s="152"/>
      <c r="O131" s="29"/>
      <c r="P131" s="11"/>
      <c r="Q131" s="231"/>
      <c r="S131" s="29"/>
      <c r="W131" s="29"/>
      <c r="X131" s="34"/>
      <c r="Y131" s="152"/>
      <c r="Z131" s="34"/>
    </row>
    <row r="132" spans="1:26" s="190" customFormat="1" x14ac:dyDescent="0.2">
      <c r="A132" s="152"/>
      <c r="C132" s="29"/>
      <c r="D132" s="10"/>
      <c r="E132" s="29"/>
      <c r="F132" s="152"/>
      <c r="G132" s="2"/>
      <c r="H132" s="34"/>
      <c r="I132" s="250"/>
      <c r="J132" s="11"/>
      <c r="K132" s="11"/>
      <c r="L132" s="11"/>
      <c r="M132" s="11"/>
      <c r="N132" s="152"/>
      <c r="O132" s="29"/>
      <c r="P132" s="11"/>
      <c r="Q132" s="231"/>
      <c r="S132" s="29"/>
      <c r="W132" s="29"/>
      <c r="X132" s="34"/>
      <c r="Y132" s="152"/>
      <c r="Z132" s="34"/>
    </row>
    <row r="133" spans="1:26" s="190" customFormat="1" x14ac:dyDescent="0.2">
      <c r="A133" s="152"/>
      <c r="C133" s="29"/>
      <c r="D133" s="10"/>
      <c r="E133" s="29"/>
      <c r="F133" s="152"/>
      <c r="G133" s="2"/>
      <c r="H133" s="34"/>
      <c r="I133" s="250"/>
      <c r="J133" s="11"/>
      <c r="K133" s="11"/>
      <c r="L133" s="11"/>
      <c r="M133" s="11"/>
      <c r="N133" s="152"/>
      <c r="O133" s="29"/>
      <c r="P133" s="11"/>
      <c r="Q133" s="231"/>
      <c r="S133" s="29"/>
      <c r="W133" s="29"/>
      <c r="X133" s="34"/>
      <c r="Y133" s="152"/>
      <c r="Z133" s="34"/>
    </row>
    <row r="134" spans="1:26" s="190" customFormat="1" x14ac:dyDescent="0.2">
      <c r="A134" s="152"/>
      <c r="C134" s="29"/>
      <c r="D134" s="10"/>
      <c r="E134" s="29"/>
      <c r="F134" s="152"/>
      <c r="G134" s="2"/>
      <c r="H134" s="34"/>
      <c r="I134" s="250"/>
      <c r="J134" s="11"/>
      <c r="K134" s="11"/>
      <c r="L134" s="11"/>
      <c r="M134" s="11"/>
      <c r="N134" s="152"/>
      <c r="O134" s="29"/>
      <c r="P134" s="11"/>
      <c r="Q134" s="231"/>
      <c r="S134" s="29"/>
      <c r="W134" s="29"/>
      <c r="X134" s="34"/>
      <c r="Y134" s="152"/>
      <c r="Z134" s="34"/>
    </row>
    <row r="135" spans="1:26" s="190" customFormat="1" x14ac:dyDescent="0.2">
      <c r="A135" s="152"/>
      <c r="C135" s="29"/>
      <c r="D135" s="10"/>
      <c r="E135" s="29"/>
      <c r="F135" s="152"/>
      <c r="G135" s="2"/>
      <c r="H135" s="34"/>
      <c r="I135" s="250"/>
      <c r="J135" s="11"/>
      <c r="K135" s="11"/>
      <c r="L135" s="11"/>
      <c r="M135" s="11"/>
      <c r="N135" s="152"/>
      <c r="O135" s="29"/>
      <c r="P135" s="11"/>
      <c r="Q135" s="231"/>
      <c r="S135" s="29"/>
      <c r="W135" s="29"/>
      <c r="X135" s="34"/>
      <c r="Y135" s="152"/>
      <c r="Z135" s="34"/>
    </row>
    <row r="136" spans="1:26" s="190" customFormat="1" x14ac:dyDescent="0.2">
      <c r="A136" s="152"/>
      <c r="C136" s="29"/>
      <c r="D136" s="10"/>
      <c r="E136" s="29"/>
      <c r="F136" s="152"/>
      <c r="G136" s="2"/>
      <c r="H136" s="34"/>
      <c r="I136" s="250"/>
      <c r="J136" s="11"/>
      <c r="K136" s="11"/>
      <c r="L136" s="11"/>
      <c r="M136" s="11"/>
      <c r="N136" s="152"/>
      <c r="O136" s="29"/>
      <c r="P136" s="11"/>
      <c r="Q136" s="231"/>
      <c r="S136" s="29"/>
      <c r="W136" s="29"/>
      <c r="X136" s="34"/>
      <c r="Y136" s="152"/>
      <c r="Z136" s="34"/>
    </row>
    <row r="137" spans="1:26" s="190" customFormat="1" x14ac:dyDescent="0.2">
      <c r="A137" s="152"/>
      <c r="C137" s="29"/>
      <c r="D137" s="10"/>
      <c r="E137" s="29"/>
      <c r="F137" s="152"/>
      <c r="G137" s="2"/>
      <c r="H137" s="34"/>
      <c r="I137" s="250"/>
      <c r="J137" s="11"/>
      <c r="K137" s="11"/>
      <c r="L137" s="11"/>
      <c r="M137" s="11"/>
      <c r="N137" s="152"/>
      <c r="O137" s="29"/>
      <c r="P137" s="11"/>
      <c r="Q137" s="231"/>
      <c r="S137" s="29"/>
      <c r="W137" s="29"/>
      <c r="X137" s="34"/>
      <c r="Y137" s="152"/>
      <c r="Z137" s="34"/>
    </row>
    <row r="138" spans="1:26" s="190" customFormat="1" x14ac:dyDescent="0.2">
      <c r="A138" s="152"/>
      <c r="C138" s="29"/>
      <c r="D138" s="10"/>
      <c r="E138" s="29"/>
      <c r="F138" s="152"/>
      <c r="G138" s="2"/>
      <c r="H138" s="34"/>
      <c r="I138" s="250"/>
      <c r="J138" s="11"/>
      <c r="K138" s="11"/>
      <c r="L138" s="11"/>
      <c r="M138" s="11"/>
      <c r="N138" s="152"/>
      <c r="O138" s="29"/>
      <c r="P138" s="11"/>
      <c r="Q138" s="231"/>
      <c r="S138" s="29"/>
      <c r="W138" s="29"/>
      <c r="X138" s="34"/>
      <c r="Y138" s="152"/>
      <c r="Z138" s="34"/>
    </row>
    <row r="139" spans="1:26" s="190" customFormat="1" x14ac:dyDescent="0.2">
      <c r="A139" s="152"/>
      <c r="C139" s="29"/>
      <c r="D139" s="10"/>
      <c r="E139" s="29"/>
      <c r="F139" s="152"/>
      <c r="G139" s="2"/>
      <c r="H139" s="34"/>
      <c r="I139" s="250"/>
      <c r="J139" s="11"/>
      <c r="K139" s="11"/>
      <c r="L139" s="11"/>
      <c r="M139" s="11"/>
      <c r="N139" s="152"/>
      <c r="O139" s="29"/>
      <c r="P139" s="11"/>
      <c r="Q139" s="231"/>
      <c r="S139" s="29"/>
      <c r="W139" s="29"/>
      <c r="X139" s="34"/>
      <c r="Y139" s="152"/>
      <c r="Z139" s="34"/>
    </row>
    <row r="140" spans="1:26" s="190" customFormat="1" x14ac:dyDescent="0.2">
      <c r="A140" s="152"/>
      <c r="C140" s="29"/>
      <c r="D140" s="10"/>
      <c r="E140" s="29"/>
      <c r="F140" s="152"/>
      <c r="G140" s="2"/>
      <c r="H140" s="34"/>
      <c r="I140" s="250"/>
      <c r="J140" s="11"/>
      <c r="K140" s="11"/>
      <c r="L140" s="11"/>
      <c r="M140" s="11"/>
      <c r="N140" s="152"/>
      <c r="O140" s="29"/>
      <c r="P140" s="11"/>
      <c r="Q140" s="231"/>
      <c r="S140" s="29"/>
      <c r="W140" s="29"/>
      <c r="X140" s="34"/>
      <c r="Y140" s="152"/>
      <c r="Z140" s="34"/>
    </row>
    <row r="141" spans="1:26" s="190" customFormat="1" x14ac:dyDescent="0.2">
      <c r="A141" s="152"/>
      <c r="C141" s="29"/>
      <c r="D141" s="10"/>
      <c r="E141" s="29"/>
      <c r="F141" s="152"/>
      <c r="G141" s="2"/>
      <c r="H141" s="34"/>
      <c r="I141" s="250"/>
      <c r="J141" s="11"/>
      <c r="K141" s="11"/>
      <c r="L141" s="11"/>
      <c r="M141" s="11"/>
      <c r="N141" s="152"/>
      <c r="O141" s="29"/>
      <c r="P141" s="11"/>
      <c r="Q141" s="231"/>
      <c r="S141" s="29"/>
      <c r="W141" s="29"/>
      <c r="X141" s="34"/>
      <c r="Y141" s="152"/>
      <c r="Z141" s="34"/>
    </row>
    <row r="142" spans="1:26" s="190" customFormat="1" x14ac:dyDescent="0.2">
      <c r="A142" s="152"/>
      <c r="C142" s="29"/>
      <c r="D142" s="10"/>
      <c r="E142" s="29"/>
      <c r="F142" s="152"/>
      <c r="G142" s="2"/>
      <c r="H142" s="34"/>
      <c r="I142" s="250"/>
      <c r="J142" s="11"/>
      <c r="K142" s="11"/>
      <c r="L142" s="11"/>
      <c r="M142" s="11"/>
      <c r="N142" s="152"/>
      <c r="O142" s="29"/>
      <c r="P142" s="11"/>
      <c r="Q142" s="231"/>
      <c r="S142" s="29"/>
      <c r="W142" s="29"/>
      <c r="X142" s="34"/>
      <c r="Y142" s="152"/>
      <c r="Z142" s="34"/>
    </row>
    <row r="143" spans="1:26" s="190" customFormat="1" x14ac:dyDescent="0.2">
      <c r="A143" s="152"/>
      <c r="C143" s="29"/>
      <c r="D143" s="10"/>
      <c r="E143" s="29"/>
      <c r="F143" s="152"/>
      <c r="G143" s="2"/>
      <c r="H143" s="34"/>
      <c r="I143" s="250"/>
      <c r="J143" s="11"/>
      <c r="K143" s="11"/>
      <c r="L143" s="11"/>
      <c r="M143" s="11"/>
      <c r="N143" s="152"/>
      <c r="O143" s="29"/>
      <c r="P143" s="11"/>
      <c r="Q143" s="231"/>
      <c r="S143" s="29"/>
      <c r="W143" s="29"/>
      <c r="X143" s="34"/>
      <c r="Y143" s="152"/>
      <c r="Z143" s="34"/>
    </row>
    <row r="144" spans="1:26" s="190" customFormat="1" x14ac:dyDescent="0.2">
      <c r="A144" s="152"/>
      <c r="C144" s="29"/>
      <c r="D144" s="10"/>
      <c r="E144" s="29"/>
      <c r="F144" s="152"/>
      <c r="G144" s="2"/>
      <c r="H144" s="34"/>
      <c r="I144" s="250"/>
      <c r="J144" s="11"/>
      <c r="K144" s="11"/>
      <c r="L144" s="11"/>
      <c r="M144" s="11"/>
      <c r="N144" s="152"/>
      <c r="O144" s="29"/>
      <c r="P144" s="11"/>
      <c r="Q144" s="231"/>
      <c r="S144" s="29"/>
      <c r="W144" s="29"/>
      <c r="X144" s="34"/>
      <c r="Y144" s="152"/>
      <c r="Z144" s="34"/>
    </row>
    <row r="145" spans="1:26" s="190" customFormat="1" x14ac:dyDescent="0.2">
      <c r="A145" s="152"/>
      <c r="C145" s="29"/>
      <c r="D145" s="10"/>
      <c r="E145" s="29"/>
      <c r="F145" s="152"/>
      <c r="G145" s="2"/>
      <c r="H145" s="34"/>
      <c r="I145" s="250"/>
      <c r="J145" s="11"/>
      <c r="K145" s="11"/>
      <c r="L145" s="11"/>
      <c r="M145" s="11"/>
      <c r="N145" s="152"/>
      <c r="O145" s="29"/>
      <c r="P145" s="11"/>
      <c r="Q145" s="231"/>
      <c r="S145" s="29"/>
      <c r="W145" s="29"/>
      <c r="X145" s="34"/>
      <c r="Y145" s="152"/>
      <c r="Z145" s="34"/>
    </row>
    <row r="146" spans="1:26" s="190" customFormat="1" x14ac:dyDescent="0.2">
      <c r="A146" s="152"/>
      <c r="C146" s="29"/>
      <c r="D146" s="10"/>
      <c r="E146" s="29"/>
      <c r="F146" s="152"/>
      <c r="G146" s="2"/>
      <c r="H146" s="34"/>
      <c r="I146" s="250"/>
      <c r="J146" s="11"/>
      <c r="K146" s="11"/>
      <c r="L146" s="11"/>
      <c r="M146" s="11"/>
      <c r="N146" s="152"/>
      <c r="O146" s="29"/>
      <c r="P146" s="11"/>
      <c r="Q146" s="231"/>
      <c r="S146" s="29"/>
      <c r="W146" s="29"/>
      <c r="X146" s="34"/>
      <c r="Y146" s="152"/>
      <c r="Z146" s="34"/>
    </row>
    <row r="147" spans="1:26" s="190" customFormat="1" x14ac:dyDescent="0.2">
      <c r="A147" s="152"/>
      <c r="C147" s="29"/>
      <c r="D147" s="10"/>
      <c r="E147" s="29"/>
      <c r="F147" s="152"/>
      <c r="G147" s="2"/>
      <c r="H147" s="34"/>
      <c r="I147" s="250"/>
      <c r="J147" s="11"/>
      <c r="K147" s="11"/>
      <c r="L147" s="11"/>
      <c r="M147" s="11"/>
      <c r="N147" s="152"/>
      <c r="O147" s="29"/>
      <c r="P147" s="11"/>
      <c r="Q147" s="231"/>
      <c r="S147" s="29"/>
      <c r="W147" s="29"/>
      <c r="X147" s="34"/>
      <c r="Y147" s="152"/>
      <c r="Z147" s="34"/>
    </row>
    <row r="148" spans="1:26" s="190" customFormat="1" x14ac:dyDescent="0.2">
      <c r="A148" s="152"/>
      <c r="C148" s="29"/>
      <c r="D148" s="10"/>
      <c r="E148" s="29"/>
      <c r="F148" s="152"/>
      <c r="G148" s="2"/>
      <c r="H148" s="34"/>
      <c r="I148" s="250"/>
      <c r="J148" s="11"/>
      <c r="K148" s="11"/>
      <c r="L148" s="11"/>
      <c r="M148" s="11"/>
      <c r="N148" s="152"/>
      <c r="O148" s="29"/>
      <c r="P148" s="11"/>
      <c r="Q148" s="231"/>
      <c r="S148" s="29"/>
      <c r="W148" s="29"/>
      <c r="X148" s="34"/>
      <c r="Y148" s="152"/>
      <c r="Z148" s="34"/>
    </row>
    <row r="149" spans="1:26" s="190" customFormat="1" x14ac:dyDescent="0.2">
      <c r="A149" s="152"/>
      <c r="C149" s="29"/>
      <c r="D149" s="10"/>
      <c r="E149" s="29"/>
      <c r="F149" s="152"/>
      <c r="G149" s="2"/>
      <c r="H149" s="34"/>
      <c r="I149" s="250"/>
      <c r="J149" s="11"/>
      <c r="K149" s="11"/>
      <c r="L149" s="11"/>
      <c r="M149" s="11"/>
      <c r="N149" s="152"/>
      <c r="O149" s="29"/>
      <c r="P149" s="11"/>
      <c r="Q149" s="231"/>
      <c r="S149" s="29"/>
      <c r="W149" s="29"/>
      <c r="X149" s="34"/>
      <c r="Y149" s="152"/>
      <c r="Z149" s="34"/>
    </row>
    <row r="150" spans="1:26" s="190" customFormat="1" x14ac:dyDescent="0.2">
      <c r="A150" s="152"/>
      <c r="C150" s="29"/>
      <c r="D150" s="10"/>
      <c r="E150" s="29"/>
      <c r="F150" s="152"/>
      <c r="G150" s="2"/>
      <c r="H150" s="34"/>
      <c r="I150" s="250"/>
      <c r="J150" s="11"/>
      <c r="K150" s="11"/>
      <c r="L150" s="11"/>
      <c r="M150" s="11"/>
      <c r="N150" s="152"/>
      <c r="O150" s="29"/>
      <c r="P150" s="11"/>
      <c r="Q150" s="231"/>
      <c r="S150" s="29"/>
      <c r="W150" s="29"/>
      <c r="X150" s="34"/>
      <c r="Y150" s="152"/>
      <c r="Z150" s="34"/>
    </row>
    <row r="151" spans="1:26" s="190" customFormat="1" x14ac:dyDescent="0.2">
      <c r="A151" s="152"/>
      <c r="C151" s="29"/>
      <c r="D151" s="10"/>
      <c r="E151" s="29"/>
      <c r="F151" s="152"/>
      <c r="G151" s="2"/>
      <c r="H151" s="34"/>
      <c r="I151" s="250"/>
      <c r="J151" s="11"/>
      <c r="K151" s="11"/>
      <c r="L151" s="11"/>
      <c r="M151" s="11"/>
      <c r="N151" s="152"/>
      <c r="O151" s="29"/>
      <c r="P151" s="11"/>
      <c r="Q151" s="231"/>
      <c r="S151" s="29"/>
      <c r="W151" s="29"/>
      <c r="X151" s="34"/>
      <c r="Y151" s="152"/>
      <c r="Z151" s="34"/>
    </row>
    <row r="152" spans="1:26" s="190" customFormat="1" x14ac:dyDescent="0.2">
      <c r="A152" s="152"/>
      <c r="C152" s="29"/>
      <c r="D152" s="10"/>
      <c r="E152" s="29"/>
      <c r="F152" s="152"/>
      <c r="G152" s="2"/>
      <c r="H152" s="34"/>
      <c r="I152" s="250"/>
      <c r="J152" s="11"/>
      <c r="K152" s="11"/>
      <c r="L152" s="11"/>
      <c r="M152" s="11"/>
      <c r="N152" s="152"/>
      <c r="O152" s="29"/>
      <c r="P152" s="11"/>
      <c r="Q152" s="231"/>
      <c r="S152" s="29"/>
      <c r="W152" s="29"/>
      <c r="X152" s="34"/>
      <c r="Y152" s="152"/>
      <c r="Z152" s="34"/>
    </row>
    <row r="153" spans="1:26" s="190" customFormat="1" x14ac:dyDescent="0.2">
      <c r="A153" s="152"/>
      <c r="C153" s="29"/>
      <c r="D153" s="10"/>
      <c r="E153" s="29"/>
      <c r="F153" s="152"/>
      <c r="G153" s="2"/>
      <c r="H153" s="34"/>
      <c r="I153" s="250"/>
      <c r="J153" s="11"/>
      <c r="K153" s="11"/>
      <c r="L153" s="11"/>
      <c r="M153" s="11"/>
      <c r="N153" s="152"/>
      <c r="O153" s="29"/>
      <c r="P153" s="11"/>
      <c r="Q153" s="231"/>
      <c r="S153" s="29"/>
      <c r="W153" s="29"/>
      <c r="X153" s="34"/>
      <c r="Y153" s="152"/>
      <c r="Z153" s="34"/>
    </row>
    <row r="154" spans="1:26" s="190" customFormat="1" x14ac:dyDescent="0.2">
      <c r="A154" s="152"/>
      <c r="C154" s="29"/>
      <c r="D154" s="10"/>
      <c r="E154" s="29"/>
      <c r="F154" s="152"/>
      <c r="G154" s="2"/>
      <c r="H154" s="34"/>
      <c r="I154" s="250"/>
      <c r="J154" s="11"/>
      <c r="K154" s="11"/>
      <c r="L154" s="11"/>
      <c r="M154" s="11"/>
      <c r="N154" s="152"/>
      <c r="O154" s="29"/>
      <c r="P154" s="11"/>
      <c r="Q154" s="231"/>
      <c r="S154" s="29"/>
      <c r="W154" s="29"/>
      <c r="X154" s="34"/>
      <c r="Y154" s="152"/>
      <c r="Z154" s="34"/>
    </row>
    <row r="155" spans="1:26" s="190" customFormat="1" x14ac:dyDescent="0.2">
      <c r="A155" s="152"/>
      <c r="C155" s="29"/>
      <c r="D155" s="10"/>
      <c r="E155" s="29"/>
      <c r="F155" s="152"/>
      <c r="G155" s="2"/>
      <c r="H155" s="34"/>
      <c r="I155" s="250"/>
      <c r="J155" s="11"/>
      <c r="K155" s="11"/>
      <c r="L155" s="11"/>
      <c r="M155" s="11"/>
      <c r="N155" s="152"/>
      <c r="O155" s="29"/>
      <c r="P155" s="11"/>
      <c r="Q155" s="231"/>
      <c r="S155" s="29"/>
      <c r="W155" s="29"/>
      <c r="X155" s="34"/>
      <c r="Y155" s="152"/>
      <c r="Z155" s="34"/>
    </row>
    <row r="156" spans="1:26" s="190" customFormat="1" x14ac:dyDescent="0.2">
      <c r="A156" s="152"/>
      <c r="C156" s="29"/>
      <c r="D156" s="10"/>
      <c r="E156" s="29"/>
      <c r="F156" s="152"/>
      <c r="G156" s="2"/>
      <c r="H156" s="34"/>
      <c r="I156" s="250"/>
      <c r="J156" s="11"/>
      <c r="K156" s="11"/>
      <c r="L156" s="11"/>
      <c r="M156" s="11"/>
      <c r="N156" s="152"/>
      <c r="O156" s="29"/>
      <c r="P156" s="11"/>
      <c r="Q156" s="231"/>
      <c r="S156" s="29"/>
      <c r="W156" s="29"/>
      <c r="X156" s="34"/>
      <c r="Y156" s="152"/>
      <c r="Z156" s="34"/>
    </row>
    <row r="157" spans="1:26" s="190" customFormat="1" x14ac:dyDescent="0.2">
      <c r="A157" s="152"/>
      <c r="C157" s="29"/>
      <c r="D157" s="10"/>
      <c r="E157" s="29"/>
      <c r="F157" s="152"/>
      <c r="G157" s="2"/>
      <c r="H157" s="34"/>
      <c r="I157" s="250"/>
      <c r="J157" s="11"/>
      <c r="K157" s="11"/>
      <c r="L157" s="11"/>
      <c r="M157" s="11"/>
      <c r="N157" s="152"/>
      <c r="O157" s="29"/>
      <c r="P157" s="11"/>
      <c r="Q157" s="231"/>
      <c r="S157" s="29"/>
      <c r="W157" s="29"/>
      <c r="X157" s="34"/>
      <c r="Y157" s="152"/>
      <c r="Z157" s="34"/>
    </row>
    <row r="158" spans="1:26" s="190" customFormat="1" x14ac:dyDescent="0.2">
      <c r="A158" s="152"/>
      <c r="C158" s="29"/>
      <c r="D158" s="10"/>
      <c r="E158" s="29"/>
      <c r="F158" s="152"/>
      <c r="G158" s="2"/>
      <c r="H158" s="34"/>
      <c r="I158" s="250"/>
      <c r="J158" s="11"/>
      <c r="K158" s="11"/>
      <c r="L158" s="11"/>
      <c r="M158" s="11"/>
      <c r="N158" s="152"/>
      <c r="O158" s="29"/>
      <c r="P158" s="11"/>
      <c r="Q158" s="231"/>
      <c r="S158" s="29"/>
      <c r="W158" s="29"/>
      <c r="X158" s="34"/>
      <c r="Y158" s="152"/>
      <c r="Z158" s="34"/>
    </row>
    <row r="159" spans="1:26" s="190" customFormat="1" x14ac:dyDescent="0.2">
      <c r="A159" s="152"/>
      <c r="C159" s="29"/>
      <c r="D159" s="10"/>
      <c r="E159" s="29"/>
      <c r="F159" s="152"/>
      <c r="G159" s="2"/>
      <c r="H159" s="34"/>
      <c r="I159" s="250"/>
      <c r="J159" s="11"/>
      <c r="K159" s="11"/>
      <c r="L159" s="11"/>
      <c r="M159" s="11"/>
      <c r="N159" s="152"/>
      <c r="O159" s="29"/>
      <c r="P159" s="11"/>
      <c r="Q159" s="231"/>
      <c r="S159" s="29"/>
      <c r="W159" s="29"/>
      <c r="X159" s="34"/>
      <c r="Y159" s="152"/>
      <c r="Z159" s="34"/>
    </row>
    <row r="160" spans="1:26" s="190" customFormat="1" x14ac:dyDescent="0.2">
      <c r="A160" s="152"/>
      <c r="C160" s="29"/>
      <c r="D160" s="10"/>
      <c r="E160" s="29"/>
      <c r="F160" s="152"/>
      <c r="G160" s="2"/>
      <c r="H160" s="34"/>
      <c r="I160" s="250"/>
      <c r="J160" s="11"/>
      <c r="K160" s="11"/>
      <c r="L160" s="11"/>
      <c r="M160" s="11"/>
      <c r="N160" s="152"/>
      <c r="O160" s="29"/>
      <c r="P160" s="11"/>
      <c r="Q160" s="231"/>
      <c r="S160" s="29"/>
      <c r="W160" s="29"/>
      <c r="X160" s="34"/>
      <c r="Y160" s="152"/>
      <c r="Z160" s="34"/>
    </row>
    <row r="161" spans="1:26" s="190" customFormat="1" x14ac:dyDescent="0.2">
      <c r="A161" s="152"/>
      <c r="C161" s="29"/>
      <c r="D161" s="10"/>
      <c r="E161" s="29"/>
      <c r="F161" s="152"/>
      <c r="G161" s="2"/>
      <c r="H161" s="34"/>
      <c r="I161" s="250"/>
      <c r="J161" s="11"/>
      <c r="K161" s="11"/>
      <c r="L161" s="11"/>
      <c r="M161" s="11"/>
      <c r="N161" s="152"/>
      <c r="O161" s="29"/>
      <c r="P161" s="11"/>
      <c r="Q161" s="231"/>
      <c r="S161" s="29"/>
      <c r="W161" s="29"/>
      <c r="X161" s="34"/>
      <c r="Y161" s="152"/>
      <c r="Z161" s="34"/>
    </row>
    <row r="162" spans="1:26" s="190" customFormat="1" x14ac:dyDescent="0.2">
      <c r="A162" s="152"/>
      <c r="C162" s="29"/>
      <c r="D162" s="10"/>
      <c r="E162" s="29"/>
      <c r="F162" s="152"/>
      <c r="G162" s="2"/>
      <c r="H162" s="34"/>
      <c r="I162" s="250"/>
      <c r="J162" s="11"/>
      <c r="K162" s="11"/>
      <c r="L162" s="11"/>
      <c r="M162" s="11"/>
      <c r="N162" s="152"/>
      <c r="O162" s="29"/>
      <c r="P162" s="11"/>
      <c r="Q162" s="231"/>
      <c r="S162" s="29"/>
      <c r="W162" s="29"/>
      <c r="X162" s="34"/>
      <c r="Y162" s="152"/>
      <c r="Z162" s="34"/>
    </row>
    <row r="163" spans="1:26" s="190" customFormat="1" x14ac:dyDescent="0.2">
      <c r="A163" s="152"/>
      <c r="C163" s="29"/>
      <c r="D163" s="10"/>
      <c r="E163" s="29"/>
      <c r="F163" s="152"/>
      <c r="G163" s="2"/>
      <c r="H163" s="34"/>
      <c r="I163" s="250"/>
      <c r="J163" s="11"/>
      <c r="K163" s="11"/>
      <c r="L163" s="11"/>
      <c r="M163" s="11"/>
      <c r="N163" s="152"/>
      <c r="O163" s="29"/>
      <c r="P163" s="11"/>
      <c r="Q163" s="231"/>
      <c r="S163" s="29"/>
      <c r="W163" s="29"/>
      <c r="X163" s="34"/>
      <c r="Y163" s="152"/>
      <c r="Z163" s="34"/>
    </row>
    <row r="164" spans="1:26" s="190" customFormat="1" x14ac:dyDescent="0.2">
      <c r="A164" s="152"/>
      <c r="C164" s="29"/>
      <c r="D164" s="10"/>
      <c r="E164" s="29"/>
      <c r="F164" s="152"/>
      <c r="G164" s="2"/>
      <c r="H164" s="34"/>
      <c r="I164" s="250"/>
      <c r="J164" s="11"/>
      <c r="K164" s="11"/>
      <c r="L164" s="11"/>
      <c r="M164" s="11"/>
      <c r="N164" s="152"/>
      <c r="O164" s="29"/>
      <c r="P164" s="11"/>
      <c r="Q164" s="231"/>
      <c r="S164" s="29"/>
      <c r="W164" s="29"/>
      <c r="X164" s="34"/>
      <c r="Y164" s="152"/>
      <c r="Z164" s="34"/>
    </row>
    <row r="165" spans="1:26" s="190" customFormat="1" x14ac:dyDescent="0.2">
      <c r="A165" s="152"/>
      <c r="C165" s="29"/>
      <c r="D165" s="10"/>
      <c r="E165" s="29"/>
      <c r="F165" s="152"/>
      <c r="G165" s="2"/>
      <c r="H165" s="34"/>
      <c r="I165" s="250"/>
      <c r="J165" s="11"/>
      <c r="K165" s="11"/>
      <c r="L165" s="11"/>
      <c r="M165" s="11"/>
      <c r="N165" s="152"/>
      <c r="O165" s="29"/>
      <c r="P165" s="11"/>
      <c r="Q165" s="231"/>
      <c r="S165" s="29"/>
      <c r="W165" s="29"/>
      <c r="X165" s="34"/>
      <c r="Y165" s="152"/>
      <c r="Z165" s="34"/>
    </row>
    <row r="166" spans="1:26" s="190" customFormat="1" x14ac:dyDescent="0.2">
      <c r="A166" s="152"/>
      <c r="C166" s="29"/>
      <c r="D166" s="10"/>
      <c r="E166" s="29"/>
      <c r="F166" s="152"/>
      <c r="G166" s="2"/>
      <c r="H166" s="34"/>
      <c r="I166" s="250"/>
      <c r="J166" s="11"/>
      <c r="K166" s="11"/>
      <c r="L166" s="11"/>
      <c r="M166" s="11"/>
      <c r="N166" s="152"/>
      <c r="O166" s="29"/>
      <c r="P166" s="11"/>
      <c r="Q166" s="231"/>
      <c r="S166" s="29"/>
      <c r="W166" s="29"/>
      <c r="X166" s="34"/>
      <c r="Y166" s="152"/>
      <c r="Z166" s="34"/>
    </row>
    <row r="167" spans="1:26" s="190" customFormat="1" x14ac:dyDescent="0.2">
      <c r="A167" s="152"/>
      <c r="C167" s="29"/>
      <c r="D167" s="10"/>
      <c r="E167" s="29"/>
      <c r="F167" s="152"/>
      <c r="G167" s="2"/>
      <c r="H167" s="34"/>
      <c r="I167" s="250"/>
      <c r="J167" s="11"/>
      <c r="K167" s="11"/>
      <c r="L167" s="11"/>
      <c r="M167" s="11"/>
      <c r="N167" s="152"/>
      <c r="O167" s="29"/>
      <c r="P167" s="11"/>
      <c r="Q167" s="231"/>
      <c r="S167" s="29"/>
      <c r="W167" s="29"/>
      <c r="X167" s="34"/>
      <c r="Y167" s="152"/>
      <c r="Z167" s="34"/>
    </row>
    <row r="168" spans="1:26" s="190" customFormat="1" x14ac:dyDescent="0.2">
      <c r="A168" s="152"/>
      <c r="C168" s="29"/>
      <c r="D168" s="10"/>
      <c r="E168" s="29"/>
      <c r="F168" s="152"/>
      <c r="G168" s="2"/>
      <c r="H168" s="34"/>
      <c r="I168" s="250"/>
      <c r="J168" s="11"/>
      <c r="K168" s="11"/>
      <c r="L168" s="11"/>
      <c r="M168" s="11"/>
      <c r="N168" s="152"/>
      <c r="O168" s="29"/>
      <c r="P168" s="11"/>
      <c r="Q168" s="231"/>
      <c r="S168" s="29"/>
      <c r="W168" s="29"/>
      <c r="X168" s="34"/>
      <c r="Y168" s="152"/>
      <c r="Z168" s="34"/>
    </row>
    <row r="169" spans="1:26" s="190" customFormat="1" x14ac:dyDescent="0.2">
      <c r="A169" s="152"/>
      <c r="C169" s="29"/>
      <c r="D169" s="10"/>
      <c r="E169" s="29"/>
      <c r="F169" s="152"/>
      <c r="G169" s="2"/>
      <c r="H169" s="34"/>
      <c r="I169" s="250"/>
      <c r="J169" s="11"/>
      <c r="K169" s="11"/>
      <c r="L169" s="11"/>
      <c r="M169" s="11"/>
      <c r="N169" s="152"/>
      <c r="O169" s="29"/>
      <c r="P169" s="11"/>
      <c r="Q169" s="231"/>
      <c r="S169" s="29"/>
      <c r="W169" s="29"/>
      <c r="X169" s="34"/>
      <c r="Y169" s="152"/>
      <c r="Z169" s="34"/>
    </row>
    <row r="170" spans="1:26" s="190" customFormat="1" x14ac:dyDescent="0.2">
      <c r="A170" s="152"/>
      <c r="C170" s="29"/>
      <c r="D170" s="10"/>
      <c r="E170" s="29"/>
      <c r="F170" s="152"/>
      <c r="G170" s="2"/>
      <c r="H170" s="34"/>
      <c r="I170" s="250"/>
      <c r="J170" s="11"/>
      <c r="K170" s="11"/>
      <c r="L170" s="11"/>
      <c r="M170" s="11"/>
      <c r="N170" s="152"/>
      <c r="O170" s="29"/>
      <c r="P170" s="11"/>
      <c r="Q170" s="231"/>
      <c r="S170" s="29"/>
      <c r="W170" s="29"/>
      <c r="X170" s="34"/>
      <c r="Y170" s="152"/>
      <c r="Z170" s="34"/>
    </row>
    <row r="171" spans="1:26" s="190" customFormat="1" x14ac:dyDescent="0.2">
      <c r="A171" s="152"/>
      <c r="C171" s="29"/>
      <c r="D171" s="10"/>
      <c r="E171" s="29"/>
      <c r="F171" s="152"/>
      <c r="G171" s="2"/>
      <c r="H171" s="34"/>
      <c r="I171" s="250"/>
      <c r="J171" s="11"/>
      <c r="K171" s="11"/>
      <c r="L171" s="11"/>
      <c r="M171" s="11"/>
      <c r="N171" s="152"/>
      <c r="O171" s="29"/>
      <c r="P171" s="11"/>
      <c r="Q171" s="231"/>
      <c r="S171" s="29"/>
      <c r="W171" s="29"/>
      <c r="X171" s="34"/>
      <c r="Y171" s="152"/>
      <c r="Z171" s="34"/>
    </row>
    <row r="172" spans="1:26" s="190" customFormat="1" x14ac:dyDescent="0.2">
      <c r="A172" s="152"/>
      <c r="C172" s="29"/>
      <c r="D172" s="10"/>
      <c r="E172" s="29"/>
      <c r="F172" s="152"/>
      <c r="G172" s="2"/>
      <c r="H172" s="34"/>
      <c r="I172" s="250"/>
      <c r="J172" s="11"/>
      <c r="K172" s="11"/>
      <c r="L172" s="11"/>
      <c r="M172" s="11"/>
      <c r="N172" s="152"/>
      <c r="O172" s="29"/>
      <c r="P172" s="11"/>
      <c r="Q172" s="231"/>
      <c r="S172" s="29"/>
      <c r="W172" s="29"/>
      <c r="X172" s="34"/>
      <c r="Y172" s="152"/>
      <c r="Z172" s="34"/>
    </row>
    <row r="173" spans="1:26" s="190" customFormat="1" x14ac:dyDescent="0.2">
      <c r="A173" s="152"/>
      <c r="C173" s="29"/>
      <c r="D173" s="10"/>
      <c r="E173" s="29"/>
      <c r="F173" s="152"/>
      <c r="G173" s="2"/>
      <c r="H173" s="34"/>
      <c r="I173" s="250"/>
      <c r="J173" s="11"/>
      <c r="K173" s="11"/>
      <c r="L173" s="11"/>
      <c r="M173" s="11"/>
      <c r="N173" s="152"/>
      <c r="O173" s="29"/>
      <c r="P173" s="11"/>
      <c r="Q173" s="231"/>
      <c r="S173" s="29"/>
      <c r="W173" s="29"/>
      <c r="X173" s="34"/>
      <c r="Y173" s="152"/>
      <c r="Z173" s="34"/>
    </row>
    <row r="174" spans="1:26" s="190" customFormat="1" x14ac:dyDescent="0.2">
      <c r="A174" s="152"/>
      <c r="C174" s="29"/>
      <c r="D174" s="10"/>
      <c r="E174" s="29"/>
      <c r="F174" s="152"/>
      <c r="G174" s="2"/>
      <c r="H174" s="34"/>
      <c r="I174" s="250"/>
      <c r="J174" s="11"/>
      <c r="K174" s="11"/>
      <c r="L174" s="11"/>
      <c r="M174" s="11"/>
      <c r="N174" s="152"/>
      <c r="O174" s="29"/>
      <c r="P174" s="11"/>
      <c r="Q174" s="231"/>
      <c r="S174" s="29"/>
      <c r="W174" s="29"/>
      <c r="X174" s="34"/>
      <c r="Y174" s="152"/>
      <c r="Z174" s="34"/>
    </row>
    <row r="175" spans="1:26" s="190" customFormat="1" x14ac:dyDescent="0.2">
      <c r="A175" s="152"/>
      <c r="C175" s="29"/>
      <c r="D175" s="10"/>
      <c r="E175" s="29"/>
      <c r="F175" s="152"/>
      <c r="G175" s="2"/>
      <c r="H175" s="34"/>
      <c r="I175" s="250"/>
      <c r="J175" s="11"/>
      <c r="K175" s="11"/>
      <c r="L175" s="11"/>
      <c r="M175" s="11"/>
      <c r="N175" s="152"/>
      <c r="O175" s="29"/>
      <c r="P175" s="11"/>
      <c r="Q175" s="231"/>
      <c r="S175" s="29"/>
      <c r="W175" s="29"/>
      <c r="X175" s="34"/>
      <c r="Y175" s="152"/>
      <c r="Z175" s="34"/>
    </row>
    <row r="176" spans="1:26" s="190" customFormat="1" x14ac:dyDescent="0.2">
      <c r="A176" s="152"/>
      <c r="C176" s="29"/>
      <c r="D176" s="10"/>
      <c r="E176" s="29"/>
      <c r="F176" s="152"/>
      <c r="G176" s="2"/>
      <c r="H176" s="34"/>
      <c r="I176" s="250"/>
      <c r="J176" s="11"/>
      <c r="K176" s="11"/>
      <c r="L176" s="11"/>
      <c r="M176" s="11"/>
      <c r="N176" s="152"/>
      <c r="O176" s="29"/>
      <c r="P176" s="11"/>
      <c r="Q176" s="231"/>
      <c r="S176" s="29"/>
      <c r="W176" s="29"/>
      <c r="X176" s="34"/>
      <c r="Y176" s="152"/>
      <c r="Z176" s="34"/>
    </row>
    <row r="177" spans="1:26" s="190" customFormat="1" x14ac:dyDescent="0.2">
      <c r="A177" s="152"/>
      <c r="C177" s="29"/>
      <c r="D177" s="10"/>
      <c r="E177" s="29"/>
      <c r="F177" s="152"/>
      <c r="G177" s="2"/>
      <c r="H177" s="34"/>
      <c r="I177" s="250"/>
      <c r="J177" s="11"/>
      <c r="K177" s="11"/>
      <c r="L177" s="11"/>
      <c r="M177" s="11"/>
      <c r="N177" s="152"/>
      <c r="O177" s="29"/>
      <c r="P177" s="11"/>
      <c r="Q177" s="231"/>
      <c r="S177" s="29"/>
      <c r="W177" s="29"/>
      <c r="X177" s="34"/>
      <c r="Y177" s="152"/>
      <c r="Z177" s="34"/>
    </row>
    <row r="178" spans="1:26" s="190" customFormat="1" x14ac:dyDescent="0.2">
      <c r="A178" s="152"/>
      <c r="C178" s="29"/>
      <c r="D178" s="10"/>
      <c r="E178" s="29"/>
      <c r="F178" s="152"/>
      <c r="G178" s="2"/>
      <c r="H178" s="34"/>
      <c r="I178" s="250"/>
      <c r="J178" s="11"/>
      <c r="K178" s="11"/>
      <c r="L178" s="11"/>
      <c r="M178" s="11"/>
      <c r="N178" s="152"/>
      <c r="O178" s="29"/>
      <c r="P178" s="11"/>
      <c r="Q178" s="231"/>
      <c r="S178" s="29"/>
      <c r="W178" s="29"/>
      <c r="X178" s="34"/>
      <c r="Y178" s="152"/>
      <c r="Z178" s="34"/>
    </row>
    <row r="179" spans="1:26" s="190" customFormat="1" x14ac:dyDescent="0.2">
      <c r="A179" s="152"/>
      <c r="C179" s="29"/>
      <c r="D179" s="10"/>
      <c r="E179" s="29"/>
      <c r="F179" s="152"/>
      <c r="G179" s="2"/>
      <c r="H179" s="34"/>
      <c r="I179" s="250"/>
      <c r="J179" s="11"/>
      <c r="K179" s="11"/>
      <c r="L179" s="11"/>
      <c r="M179" s="11"/>
      <c r="N179" s="152"/>
      <c r="O179" s="29"/>
      <c r="P179" s="11"/>
      <c r="Q179" s="231"/>
      <c r="S179" s="29"/>
      <c r="W179" s="29"/>
      <c r="X179" s="34"/>
      <c r="Y179" s="152"/>
      <c r="Z179" s="34"/>
    </row>
    <row r="180" spans="1:26" s="190" customFormat="1" x14ac:dyDescent="0.2">
      <c r="A180" s="152"/>
      <c r="C180" s="29"/>
      <c r="D180" s="10"/>
      <c r="E180" s="29"/>
      <c r="F180" s="152"/>
      <c r="G180" s="2"/>
      <c r="H180" s="34"/>
      <c r="I180" s="250"/>
      <c r="J180" s="11"/>
      <c r="K180" s="11"/>
      <c r="L180" s="11"/>
      <c r="M180" s="11"/>
      <c r="N180" s="152"/>
      <c r="O180" s="29"/>
      <c r="P180" s="11"/>
      <c r="Q180" s="231"/>
      <c r="S180" s="29"/>
      <c r="W180" s="29"/>
      <c r="X180" s="34"/>
      <c r="Y180" s="152"/>
      <c r="Z180" s="34"/>
    </row>
    <row r="181" spans="1:26" s="190" customFormat="1" x14ac:dyDescent="0.2">
      <c r="A181" s="152"/>
      <c r="C181" s="29"/>
      <c r="D181" s="10"/>
      <c r="E181" s="29"/>
      <c r="F181" s="152"/>
      <c r="G181" s="2"/>
      <c r="H181" s="34"/>
      <c r="I181" s="250"/>
      <c r="J181" s="11"/>
      <c r="K181" s="11"/>
      <c r="L181" s="11"/>
      <c r="M181" s="11"/>
      <c r="N181" s="152"/>
      <c r="O181" s="29"/>
      <c r="P181" s="11"/>
      <c r="Q181" s="231"/>
      <c r="S181" s="29"/>
      <c r="W181" s="29"/>
      <c r="X181" s="34"/>
      <c r="Y181" s="152"/>
      <c r="Z181" s="34"/>
    </row>
    <row r="182" spans="1:26" s="190" customFormat="1" x14ac:dyDescent="0.2">
      <c r="A182" s="152"/>
      <c r="C182" s="29"/>
      <c r="D182" s="10"/>
      <c r="E182" s="29"/>
      <c r="F182" s="152"/>
      <c r="G182" s="2"/>
      <c r="H182" s="34"/>
      <c r="I182" s="250"/>
      <c r="J182" s="11"/>
      <c r="K182" s="11"/>
      <c r="L182" s="11"/>
      <c r="M182" s="11"/>
      <c r="N182" s="152"/>
      <c r="O182" s="29"/>
      <c r="P182" s="11"/>
      <c r="Q182" s="231"/>
      <c r="S182" s="29"/>
      <c r="W182" s="29"/>
      <c r="X182" s="34"/>
      <c r="Y182" s="152"/>
      <c r="Z182" s="34"/>
    </row>
    <row r="183" spans="1:26" s="190" customFormat="1" x14ac:dyDescent="0.2">
      <c r="A183" s="152"/>
      <c r="C183" s="29"/>
      <c r="D183" s="10"/>
      <c r="E183" s="29"/>
      <c r="F183" s="152"/>
      <c r="G183" s="2"/>
      <c r="H183" s="34"/>
      <c r="I183" s="250"/>
      <c r="J183" s="11"/>
      <c r="K183" s="11"/>
      <c r="L183" s="11"/>
      <c r="M183" s="11"/>
      <c r="N183" s="152"/>
      <c r="O183" s="29"/>
      <c r="P183" s="11"/>
      <c r="Q183" s="231"/>
      <c r="S183" s="29"/>
      <c r="W183" s="29"/>
      <c r="X183" s="34"/>
      <c r="Y183" s="152"/>
      <c r="Z183" s="34"/>
    </row>
    <row r="184" spans="1:26" s="190" customFormat="1" x14ac:dyDescent="0.2">
      <c r="A184" s="152"/>
      <c r="C184" s="29"/>
      <c r="D184" s="10"/>
      <c r="E184" s="29"/>
      <c r="F184" s="152"/>
      <c r="G184" s="2"/>
      <c r="H184" s="34"/>
      <c r="I184" s="250"/>
      <c r="J184" s="11"/>
      <c r="K184" s="11"/>
      <c r="L184" s="11"/>
      <c r="M184" s="11"/>
      <c r="N184" s="152"/>
      <c r="O184" s="29"/>
      <c r="P184" s="11"/>
      <c r="Q184" s="231"/>
      <c r="S184" s="29"/>
      <c r="W184" s="29"/>
      <c r="X184" s="34"/>
      <c r="Y184" s="152"/>
      <c r="Z184" s="34"/>
    </row>
    <row r="185" spans="1:26" s="190" customFormat="1" x14ac:dyDescent="0.2">
      <c r="A185" s="152"/>
      <c r="C185" s="29"/>
      <c r="D185" s="10"/>
      <c r="E185" s="29"/>
      <c r="F185" s="152"/>
      <c r="G185" s="2"/>
      <c r="H185" s="34"/>
      <c r="I185" s="250"/>
      <c r="J185" s="11"/>
      <c r="K185" s="11"/>
      <c r="L185" s="11"/>
      <c r="M185" s="11"/>
      <c r="N185" s="152"/>
      <c r="O185" s="29"/>
      <c r="P185" s="11"/>
      <c r="Q185" s="231"/>
      <c r="S185" s="29"/>
      <c r="W185" s="29"/>
      <c r="X185" s="34"/>
      <c r="Y185" s="152"/>
      <c r="Z185" s="34"/>
    </row>
    <row r="186" spans="1:26" s="190" customFormat="1" x14ac:dyDescent="0.2">
      <c r="A186" s="152"/>
      <c r="C186" s="29"/>
      <c r="D186" s="10"/>
      <c r="E186" s="29"/>
      <c r="F186" s="152"/>
      <c r="G186" s="2"/>
      <c r="H186" s="34"/>
      <c r="I186" s="250"/>
      <c r="J186" s="11"/>
      <c r="K186" s="11"/>
      <c r="L186" s="11"/>
      <c r="M186" s="11"/>
      <c r="N186" s="152"/>
      <c r="O186" s="29"/>
      <c r="P186" s="11"/>
      <c r="Q186" s="231"/>
      <c r="S186" s="29"/>
      <c r="W186" s="29"/>
      <c r="X186" s="34"/>
      <c r="Y186" s="152"/>
      <c r="Z186" s="34"/>
    </row>
    <row r="187" spans="1:26" s="190" customFormat="1" x14ac:dyDescent="0.2">
      <c r="A187" s="152"/>
      <c r="C187" s="29"/>
      <c r="D187" s="10"/>
      <c r="E187" s="29"/>
      <c r="F187" s="152"/>
      <c r="G187" s="2"/>
      <c r="H187" s="34"/>
      <c r="I187" s="250"/>
      <c r="J187" s="11"/>
      <c r="K187" s="11"/>
      <c r="L187" s="11"/>
      <c r="M187" s="11"/>
      <c r="N187" s="152"/>
      <c r="O187" s="29"/>
      <c r="P187" s="11"/>
      <c r="Q187" s="231"/>
      <c r="S187" s="29"/>
      <c r="W187" s="29"/>
      <c r="X187" s="34"/>
      <c r="Y187" s="152"/>
      <c r="Z187" s="34"/>
    </row>
    <row r="188" spans="1:26" s="190" customFormat="1" x14ac:dyDescent="0.2">
      <c r="A188" s="152"/>
      <c r="C188" s="29"/>
      <c r="D188" s="10"/>
      <c r="E188" s="29"/>
      <c r="F188" s="152"/>
      <c r="G188" s="2"/>
      <c r="H188" s="34"/>
      <c r="I188" s="250"/>
      <c r="J188" s="11"/>
      <c r="K188" s="11"/>
      <c r="L188" s="11"/>
      <c r="M188" s="11"/>
      <c r="N188" s="152"/>
      <c r="O188" s="29"/>
      <c r="P188" s="11"/>
      <c r="Q188" s="231"/>
      <c r="S188" s="29"/>
      <c r="W188" s="29"/>
      <c r="X188" s="34"/>
      <c r="Y188" s="152"/>
      <c r="Z188" s="34"/>
    </row>
    <row r="189" spans="1:26" s="190" customFormat="1" x14ac:dyDescent="0.2">
      <c r="A189" s="152"/>
      <c r="C189" s="29"/>
      <c r="D189" s="10"/>
      <c r="E189" s="29"/>
      <c r="F189" s="152"/>
      <c r="G189" s="2"/>
      <c r="H189" s="34"/>
      <c r="I189" s="250"/>
      <c r="J189" s="11"/>
      <c r="K189" s="11"/>
      <c r="L189" s="11"/>
      <c r="M189" s="11"/>
      <c r="N189" s="152"/>
      <c r="O189" s="29"/>
      <c r="P189" s="11"/>
      <c r="Q189" s="231"/>
      <c r="S189" s="29"/>
      <c r="W189" s="29"/>
      <c r="X189" s="34"/>
      <c r="Y189" s="152"/>
      <c r="Z189" s="34"/>
    </row>
    <row r="190" spans="1:26" s="190" customFormat="1" x14ac:dyDescent="0.2">
      <c r="A190" s="152"/>
      <c r="C190" s="29"/>
      <c r="D190" s="10"/>
      <c r="E190" s="29"/>
      <c r="F190" s="152"/>
      <c r="G190" s="2"/>
      <c r="H190" s="34"/>
      <c r="I190" s="250"/>
      <c r="J190" s="11"/>
      <c r="K190" s="11"/>
      <c r="L190" s="11"/>
      <c r="M190" s="11"/>
      <c r="N190" s="152"/>
      <c r="O190" s="29"/>
      <c r="P190" s="11"/>
      <c r="Q190" s="231"/>
      <c r="S190" s="29"/>
      <c r="W190" s="29"/>
      <c r="X190" s="34"/>
      <c r="Y190" s="152"/>
      <c r="Z190" s="34"/>
    </row>
    <row r="191" spans="1:26" s="190" customFormat="1" x14ac:dyDescent="0.2">
      <c r="A191" s="152"/>
      <c r="C191" s="29"/>
      <c r="D191" s="10"/>
      <c r="E191" s="29"/>
      <c r="F191" s="152"/>
      <c r="G191" s="2"/>
      <c r="H191" s="34"/>
      <c r="I191" s="250"/>
      <c r="J191" s="11"/>
      <c r="K191" s="11"/>
      <c r="L191" s="11"/>
      <c r="M191" s="11"/>
      <c r="N191" s="152"/>
      <c r="O191" s="29"/>
      <c r="P191" s="11"/>
      <c r="Q191" s="231"/>
      <c r="S191" s="29"/>
      <c r="W191" s="29"/>
      <c r="X191" s="34"/>
      <c r="Y191" s="152"/>
      <c r="Z191" s="34"/>
    </row>
    <row r="192" spans="1:26" s="190" customFormat="1" x14ac:dyDescent="0.2">
      <c r="A192" s="152"/>
      <c r="C192" s="29"/>
      <c r="D192" s="10"/>
      <c r="E192" s="29"/>
      <c r="F192" s="152"/>
      <c r="G192" s="2"/>
      <c r="H192" s="34"/>
      <c r="I192" s="250"/>
      <c r="J192" s="11"/>
      <c r="K192" s="11"/>
      <c r="L192" s="11"/>
      <c r="M192" s="11"/>
      <c r="N192" s="152"/>
      <c r="O192" s="29"/>
      <c r="P192" s="11"/>
      <c r="Q192" s="231"/>
      <c r="S192" s="29"/>
      <c r="W192" s="29"/>
      <c r="X192" s="34"/>
      <c r="Y192" s="152"/>
      <c r="Z192" s="34"/>
    </row>
    <row r="193" spans="1:26" s="190" customFormat="1" x14ac:dyDescent="0.2">
      <c r="A193" s="152"/>
      <c r="C193" s="29"/>
      <c r="D193" s="10"/>
      <c r="E193" s="29"/>
      <c r="F193" s="152"/>
      <c r="G193" s="2"/>
      <c r="H193" s="34"/>
      <c r="I193" s="250"/>
      <c r="J193" s="11"/>
      <c r="K193" s="11"/>
      <c r="L193" s="11"/>
      <c r="M193" s="11"/>
      <c r="N193" s="152"/>
      <c r="O193" s="29"/>
      <c r="P193" s="11"/>
      <c r="Q193" s="231"/>
      <c r="S193" s="29"/>
      <c r="W193" s="29"/>
      <c r="X193" s="34"/>
      <c r="Y193" s="152"/>
      <c r="Z193" s="34"/>
    </row>
    <row r="194" spans="1:26" s="190" customFormat="1" x14ac:dyDescent="0.2">
      <c r="A194" s="152"/>
      <c r="C194" s="29"/>
      <c r="D194" s="10"/>
      <c r="E194" s="29"/>
      <c r="F194" s="152"/>
      <c r="G194" s="2"/>
      <c r="H194" s="34"/>
      <c r="I194" s="250"/>
      <c r="J194" s="11"/>
      <c r="K194" s="11"/>
      <c r="L194" s="11"/>
      <c r="M194" s="11"/>
      <c r="N194" s="152"/>
      <c r="O194" s="29"/>
      <c r="P194" s="11"/>
      <c r="Q194" s="231"/>
      <c r="S194" s="29"/>
      <c r="W194" s="29"/>
      <c r="X194" s="34"/>
      <c r="Y194" s="152"/>
      <c r="Z194" s="34"/>
    </row>
    <row r="195" spans="1:26" s="190" customFormat="1" x14ac:dyDescent="0.2">
      <c r="A195" s="152"/>
      <c r="C195" s="29"/>
      <c r="D195" s="10"/>
      <c r="E195" s="29"/>
      <c r="F195" s="152"/>
      <c r="G195" s="2"/>
      <c r="H195" s="34"/>
      <c r="I195" s="250"/>
      <c r="J195" s="11"/>
      <c r="K195" s="11"/>
      <c r="L195" s="11"/>
      <c r="M195" s="11"/>
      <c r="N195" s="152"/>
      <c r="O195" s="29"/>
      <c r="P195" s="11"/>
      <c r="Q195" s="231"/>
      <c r="S195" s="29"/>
      <c r="W195" s="29"/>
      <c r="X195" s="34"/>
      <c r="Y195" s="152"/>
      <c r="Z195" s="34"/>
    </row>
    <row r="196" spans="1:26" s="190" customFormat="1" x14ac:dyDescent="0.2">
      <c r="A196" s="152"/>
      <c r="C196" s="29"/>
      <c r="D196" s="10"/>
      <c r="E196" s="29"/>
      <c r="F196" s="152"/>
      <c r="G196" s="2"/>
      <c r="H196" s="34"/>
      <c r="I196" s="250"/>
      <c r="J196" s="11"/>
      <c r="K196" s="11"/>
      <c r="L196" s="11"/>
      <c r="M196" s="11"/>
      <c r="N196" s="152"/>
      <c r="O196" s="29"/>
      <c r="P196" s="11"/>
      <c r="Q196" s="231"/>
      <c r="S196" s="29"/>
      <c r="W196" s="29"/>
      <c r="X196" s="34"/>
      <c r="Y196" s="152"/>
      <c r="Z196" s="34"/>
    </row>
    <row r="197" spans="1:26" s="190" customFormat="1" x14ac:dyDescent="0.2">
      <c r="A197" s="152"/>
      <c r="C197" s="29"/>
      <c r="D197" s="10"/>
      <c r="E197" s="29"/>
      <c r="F197" s="152"/>
      <c r="G197" s="2"/>
      <c r="H197" s="34"/>
      <c r="I197" s="250"/>
      <c r="J197" s="11"/>
      <c r="K197" s="11"/>
      <c r="L197" s="11"/>
      <c r="M197" s="11"/>
      <c r="N197" s="152"/>
      <c r="O197" s="29"/>
      <c r="P197" s="11"/>
      <c r="Q197" s="231"/>
      <c r="S197" s="29"/>
      <c r="W197" s="29"/>
      <c r="X197" s="34"/>
      <c r="Y197" s="152"/>
      <c r="Z197" s="34"/>
    </row>
    <row r="198" spans="1:26" s="190" customFormat="1" x14ac:dyDescent="0.2">
      <c r="A198" s="152"/>
      <c r="C198" s="29"/>
      <c r="D198" s="10"/>
      <c r="E198" s="29"/>
      <c r="F198" s="152"/>
      <c r="G198" s="2"/>
      <c r="H198" s="34"/>
      <c r="I198" s="250"/>
      <c r="J198" s="11"/>
      <c r="K198" s="11"/>
      <c r="L198" s="11"/>
      <c r="M198" s="11"/>
      <c r="N198" s="152"/>
      <c r="O198" s="29"/>
      <c r="P198" s="11"/>
      <c r="Q198" s="231"/>
      <c r="S198" s="29"/>
      <c r="W198" s="29"/>
      <c r="X198" s="34"/>
      <c r="Y198" s="152"/>
      <c r="Z198" s="34"/>
    </row>
    <row r="199" spans="1:26" s="190" customFormat="1" x14ac:dyDescent="0.2">
      <c r="A199" s="152"/>
      <c r="C199" s="29"/>
      <c r="D199" s="10"/>
      <c r="E199" s="29"/>
      <c r="F199" s="152"/>
      <c r="G199" s="2"/>
      <c r="H199" s="34"/>
      <c r="I199" s="250"/>
      <c r="J199" s="11"/>
      <c r="K199" s="11"/>
      <c r="L199" s="11"/>
      <c r="M199" s="11"/>
      <c r="N199" s="152"/>
      <c r="O199" s="29"/>
      <c r="P199" s="11"/>
      <c r="Q199" s="231"/>
      <c r="S199" s="29"/>
      <c r="W199" s="29"/>
      <c r="X199" s="34"/>
      <c r="Y199" s="152"/>
      <c r="Z199" s="34"/>
    </row>
    <row r="200" spans="1:26" s="190" customFormat="1" x14ac:dyDescent="0.2">
      <c r="A200" s="152"/>
      <c r="C200" s="29"/>
      <c r="D200" s="10"/>
      <c r="E200" s="29"/>
      <c r="F200" s="152"/>
      <c r="G200" s="2"/>
      <c r="H200" s="34"/>
      <c r="I200" s="250"/>
      <c r="J200" s="11"/>
      <c r="K200" s="11"/>
      <c r="L200" s="11"/>
      <c r="M200" s="11"/>
      <c r="N200" s="152"/>
      <c r="O200" s="29"/>
      <c r="P200" s="11"/>
      <c r="Q200" s="231"/>
      <c r="S200" s="29"/>
      <c r="W200" s="29"/>
      <c r="X200" s="34"/>
      <c r="Y200" s="152"/>
      <c r="Z200" s="34"/>
    </row>
    <row r="201" spans="1:26" s="190" customFormat="1" x14ac:dyDescent="0.2">
      <c r="A201" s="152"/>
      <c r="C201" s="29"/>
      <c r="D201" s="10"/>
      <c r="E201" s="29"/>
      <c r="F201" s="152"/>
      <c r="G201" s="2"/>
      <c r="H201" s="34"/>
      <c r="I201" s="250"/>
      <c r="J201" s="11"/>
      <c r="K201" s="11"/>
      <c r="L201" s="11"/>
      <c r="M201" s="11"/>
      <c r="N201" s="152"/>
      <c r="O201" s="29"/>
      <c r="P201" s="11"/>
      <c r="Q201" s="231"/>
      <c r="S201" s="29"/>
      <c r="W201" s="29"/>
      <c r="X201" s="34"/>
      <c r="Y201" s="152"/>
      <c r="Z201" s="34"/>
    </row>
    <row r="202" spans="1:26" s="190" customFormat="1" x14ac:dyDescent="0.2">
      <c r="A202" s="152"/>
      <c r="C202" s="29"/>
      <c r="D202" s="10"/>
      <c r="E202" s="29"/>
      <c r="F202" s="152"/>
      <c r="G202" s="2"/>
      <c r="H202" s="34"/>
      <c r="I202" s="250"/>
      <c r="J202" s="11"/>
      <c r="K202" s="11"/>
      <c r="L202" s="11"/>
      <c r="M202" s="11"/>
      <c r="N202" s="152"/>
      <c r="O202" s="29"/>
      <c r="P202" s="11"/>
      <c r="Q202" s="231"/>
      <c r="S202" s="29"/>
      <c r="W202" s="29"/>
      <c r="X202" s="34"/>
      <c r="Y202" s="152"/>
      <c r="Z202" s="34"/>
    </row>
    <row r="203" spans="1:26" s="190" customFormat="1" x14ac:dyDescent="0.2">
      <c r="A203" s="152"/>
      <c r="C203" s="29"/>
      <c r="D203" s="10"/>
      <c r="E203" s="29"/>
      <c r="F203" s="152"/>
      <c r="G203" s="2"/>
      <c r="H203" s="34"/>
      <c r="I203" s="250"/>
      <c r="J203" s="11"/>
      <c r="K203" s="11"/>
      <c r="L203" s="11"/>
      <c r="M203" s="11"/>
      <c r="N203" s="152"/>
      <c r="O203" s="29"/>
      <c r="P203" s="11"/>
      <c r="Q203" s="231"/>
      <c r="S203" s="29"/>
      <c r="W203" s="29"/>
      <c r="X203" s="34"/>
      <c r="Y203" s="152"/>
      <c r="Z203" s="34"/>
    </row>
    <row r="204" spans="1:26" s="190" customFormat="1" x14ac:dyDescent="0.2">
      <c r="A204" s="152"/>
      <c r="C204" s="29"/>
      <c r="D204" s="10"/>
      <c r="E204" s="29"/>
      <c r="F204" s="152"/>
      <c r="G204" s="2"/>
      <c r="H204" s="34"/>
      <c r="I204" s="250"/>
      <c r="J204" s="11"/>
      <c r="K204" s="11"/>
      <c r="L204" s="11"/>
      <c r="M204" s="11"/>
      <c r="N204" s="152"/>
      <c r="O204" s="29"/>
      <c r="P204" s="11"/>
      <c r="Q204" s="231"/>
      <c r="S204" s="29"/>
      <c r="W204" s="29"/>
      <c r="X204" s="34"/>
      <c r="Y204" s="152"/>
      <c r="Z204" s="34"/>
    </row>
    <row r="205" spans="1:26" s="190" customFormat="1" x14ac:dyDescent="0.2">
      <c r="A205" s="152"/>
      <c r="C205" s="29"/>
      <c r="D205" s="10"/>
      <c r="E205" s="29"/>
      <c r="F205" s="152"/>
      <c r="G205" s="2"/>
      <c r="H205" s="34"/>
      <c r="I205" s="250"/>
      <c r="J205" s="11"/>
      <c r="K205" s="11"/>
      <c r="L205" s="11"/>
      <c r="M205" s="11"/>
      <c r="N205" s="152"/>
      <c r="O205" s="29"/>
      <c r="P205" s="11"/>
      <c r="Q205" s="231"/>
      <c r="S205" s="29"/>
      <c r="W205" s="29"/>
      <c r="X205" s="34"/>
      <c r="Y205" s="152"/>
      <c r="Z205" s="34"/>
    </row>
    <row r="206" spans="1:26" s="190" customFormat="1" x14ac:dyDescent="0.2">
      <c r="A206" s="152"/>
      <c r="C206" s="29"/>
      <c r="D206" s="10"/>
      <c r="E206" s="29"/>
      <c r="F206" s="152"/>
      <c r="G206" s="2"/>
      <c r="H206" s="34"/>
      <c r="I206" s="250"/>
      <c r="J206" s="11"/>
      <c r="K206" s="11"/>
      <c r="L206" s="11"/>
      <c r="M206" s="11"/>
      <c r="N206" s="152"/>
      <c r="O206" s="29"/>
      <c r="P206" s="11"/>
      <c r="Q206" s="231"/>
      <c r="S206" s="29"/>
      <c r="W206" s="29"/>
      <c r="X206" s="34"/>
      <c r="Y206" s="152"/>
      <c r="Z206" s="34"/>
    </row>
    <row r="207" spans="1:26" s="190" customFormat="1" x14ac:dyDescent="0.2">
      <c r="A207" s="152"/>
      <c r="C207" s="29"/>
      <c r="D207" s="10"/>
      <c r="E207" s="29"/>
      <c r="F207" s="152"/>
      <c r="G207" s="2"/>
      <c r="H207" s="34"/>
      <c r="I207" s="250"/>
      <c r="J207" s="11"/>
      <c r="K207" s="11"/>
      <c r="L207" s="11"/>
      <c r="M207" s="11"/>
      <c r="N207" s="152"/>
      <c r="O207" s="29"/>
      <c r="P207" s="11"/>
      <c r="Q207" s="231"/>
      <c r="S207" s="29"/>
      <c r="W207" s="29"/>
      <c r="X207" s="34"/>
      <c r="Y207" s="152"/>
      <c r="Z207" s="34"/>
    </row>
    <row r="208" spans="1:26" s="190" customFormat="1" x14ac:dyDescent="0.2">
      <c r="A208" s="152"/>
      <c r="C208" s="29"/>
      <c r="D208" s="10"/>
      <c r="E208" s="29"/>
      <c r="F208" s="152"/>
      <c r="G208" s="2"/>
      <c r="H208" s="34"/>
      <c r="I208" s="250"/>
      <c r="J208" s="11"/>
      <c r="K208" s="11"/>
      <c r="L208" s="11"/>
      <c r="M208" s="11"/>
      <c r="N208" s="152"/>
      <c r="O208" s="29"/>
      <c r="P208" s="11"/>
      <c r="Q208" s="231"/>
      <c r="S208" s="29"/>
      <c r="W208" s="29"/>
      <c r="X208" s="34"/>
      <c r="Y208" s="152"/>
      <c r="Z208" s="34"/>
    </row>
    <row r="209" spans="1:26" s="190" customFormat="1" x14ac:dyDescent="0.2">
      <c r="A209" s="152"/>
      <c r="C209" s="29"/>
      <c r="D209" s="10"/>
      <c r="E209" s="29"/>
      <c r="F209" s="152"/>
      <c r="G209" s="2"/>
      <c r="H209" s="34"/>
      <c r="I209" s="250"/>
      <c r="J209" s="11"/>
      <c r="K209" s="11"/>
      <c r="L209" s="11"/>
      <c r="M209" s="11"/>
      <c r="N209" s="152"/>
      <c r="O209" s="29"/>
      <c r="P209" s="11"/>
      <c r="Q209" s="231"/>
      <c r="S209" s="29"/>
      <c r="W209" s="29"/>
      <c r="X209" s="34"/>
      <c r="Y209" s="152"/>
      <c r="Z209" s="34"/>
    </row>
    <row r="210" spans="1:26" s="190" customFormat="1" x14ac:dyDescent="0.2">
      <c r="A210" s="152"/>
      <c r="C210" s="29"/>
      <c r="D210" s="10"/>
      <c r="E210" s="29"/>
      <c r="F210" s="152"/>
      <c r="G210" s="2"/>
      <c r="H210" s="34"/>
      <c r="I210" s="250"/>
      <c r="J210" s="11"/>
      <c r="K210" s="11"/>
      <c r="L210" s="11"/>
      <c r="M210" s="11"/>
      <c r="N210" s="152"/>
      <c r="O210" s="29"/>
      <c r="P210" s="11"/>
      <c r="Q210" s="231"/>
      <c r="S210" s="29"/>
      <c r="W210" s="29"/>
      <c r="X210" s="34"/>
      <c r="Y210" s="152"/>
      <c r="Z210" s="34"/>
    </row>
    <row r="211" spans="1:26" s="190" customFormat="1" x14ac:dyDescent="0.2">
      <c r="A211" s="152"/>
      <c r="C211" s="29"/>
      <c r="D211" s="10"/>
      <c r="E211" s="29"/>
      <c r="F211" s="152"/>
      <c r="G211" s="2"/>
      <c r="H211" s="34"/>
      <c r="I211" s="250"/>
      <c r="J211" s="11"/>
      <c r="K211" s="11"/>
      <c r="L211" s="11"/>
      <c r="M211" s="11"/>
      <c r="N211" s="152"/>
      <c r="O211" s="29"/>
      <c r="P211" s="11"/>
      <c r="Q211" s="231"/>
      <c r="S211" s="29"/>
      <c r="W211" s="29"/>
      <c r="X211" s="34"/>
      <c r="Y211" s="152"/>
      <c r="Z211" s="34"/>
    </row>
    <row r="212" spans="1:26" s="190" customFormat="1" x14ac:dyDescent="0.2">
      <c r="A212" s="152"/>
      <c r="C212" s="29"/>
      <c r="D212" s="10"/>
      <c r="E212" s="29"/>
      <c r="F212" s="152"/>
      <c r="G212" s="2"/>
      <c r="H212" s="34"/>
      <c r="I212" s="250"/>
      <c r="J212" s="11"/>
      <c r="K212" s="11"/>
      <c r="L212" s="11"/>
      <c r="M212" s="11"/>
      <c r="N212" s="152"/>
      <c r="O212" s="29"/>
      <c r="P212" s="11"/>
      <c r="Q212" s="231"/>
      <c r="S212" s="29"/>
      <c r="W212" s="29"/>
      <c r="X212" s="34"/>
      <c r="Y212" s="152"/>
      <c r="Z212" s="34"/>
    </row>
    <row r="213" spans="1:26" s="190" customFormat="1" x14ac:dyDescent="0.2">
      <c r="A213" s="152"/>
      <c r="C213" s="29"/>
      <c r="D213" s="10"/>
      <c r="E213" s="29"/>
      <c r="F213" s="152"/>
      <c r="G213" s="2"/>
      <c r="H213" s="34"/>
      <c r="I213" s="250"/>
      <c r="J213" s="11"/>
      <c r="K213" s="11"/>
      <c r="L213" s="11"/>
      <c r="M213" s="11"/>
      <c r="N213" s="152"/>
      <c r="O213" s="29"/>
      <c r="P213" s="11"/>
      <c r="Q213" s="231"/>
      <c r="S213" s="29"/>
      <c r="W213" s="29"/>
      <c r="X213" s="34"/>
      <c r="Y213" s="152"/>
      <c r="Z213" s="34"/>
    </row>
    <row r="214" spans="1:26" s="190" customFormat="1" x14ac:dyDescent="0.2">
      <c r="A214" s="152"/>
      <c r="C214" s="29"/>
      <c r="D214" s="10"/>
      <c r="E214" s="29"/>
      <c r="F214" s="152"/>
      <c r="G214" s="2"/>
      <c r="H214" s="34"/>
      <c r="I214" s="250"/>
      <c r="J214" s="11"/>
      <c r="K214" s="11"/>
      <c r="L214" s="11"/>
      <c r="M214" s="11"/>
      <c r="N214" s="152"/>
      <c r="O214" s="29"/>
      <c r="P214" s="11"/>
      <c r="Q214" s="231"/>
      <c r="S214" s="29"/>
      <c r="W214" s="29"/>
      <c r="X214" s="34"/>
      <c r="Y214" s="152"/>
      <c r="Z214" s="34"/>
    </row>
    <row r="215" spans="1:26" s="190" customFormat="1" x14ac:dyDescent="0.2">
      <c r="A215" s="152"/>
      <c r="C215" s="29"/>
      <c r="D215" s="10"/>
      <c r="E215" s="29"/>
      <c r="F215" s="152"/>
      <c r="G215" s="2"/>
      <c r="H215" s="34"/>
      <c r="I215" s="250"/>
      <c r="J215" s="11"/>
      <c r="K215" s="11"/>
      <c r="L215" s="11"/>
      <c r="M215" s="11"/>
      <c r="N215" s="152"/>
      <c r="O215" s="29"/>
      <c r="P215" s="11"/>
      <c r="Q215" s="231"/>
      <c r="S215" s="29"/>
      <c r="W215" s="29"/>
      <c r="X215" s="34"/>
      <c r="Y215" s="152"/>
      <c r="Z215" s="34"/>
    </row>
    <row r="216" spans="1:26" s="190" customFormat="1" x14ac:dyDescent="0.2">
      <c r="A216" s="152"/>
      <c r="C216" s="29"/>
      <c r="D216" s="10"/>
      <c r="E216" s="29"/>
      <c r="F216" s="152"/>
      <c r="G216" s="2"/>
      <c r="H216" s="34"/>
      <c r="I216" s="250"/>
      <c r="J216" s="11"/>
      <c r="K216" s="11"/>
      <c r="L216" s="11"/>
      <c r="M216" s="11"/>
      <c r="N216" s="152"/>
      <c r="O216" s="29"/>
      <c r="P216" s="11"/>
      <c r="Q216" s="231"/>
      <c r="S216" s="29"/>
      <c r="W216" s="29"/>
      <c r="X216" s="34"/>
      <c r="Y216" s="152"/>
      <c r="Z216" s="34"/>
    </row>
    <row r="217" spans="1:26" s="190" customFormat="1" x14ac:dyDescent="0.2">
      <c r="A217" s="152"/>
      <c r="C217" s="29"/>
      <c r="D217" s="10"/>
      <c r="E217" s="29"/>
      <c r="F217" s="152"/>
      <c r="G217" s="2"/>
      <c r="H217" s="34"/>
      <c r="I217" s="250"/>
      <c r="J217" s="11"/>
      <c r="K217" s="11"/>
      <c r="L217" s="11"/>
      <c r="M217" s="11"/>
      <c r="N217" s="152"/>
      <c r="O217" s="29"/>
      <c r="P217" s="11"/>
      <c r="Q217" s="231"/>
      <c r="S217" s="29"/>
      <c r="W217" s="29"/>
      <c r="X217" s="34"/>
      <c r="Y217" s="152"/>
      <c r="Z217" s="34"/>
    </row>
    <row r="218" spans="1:26" s="190" customFormat="1" x14ac:dyDescent="0.2">
      <c r="A218" s="152"/>
      <c r="C218" s="29"/>
      <c r="D218" s="10"/>
      <c r="E218" s="29"/>
      <c r="F218" s="152"/>
      <c r="G218" s="2"/>
      <c r="H218" s="34"/>
      <c r="I218" s="250"/>
      <c r="J218" s="11"/>
      <c r="K218" s="11"/>
      <c r="L218" s="11"/>
      <c r="M218" s="11"/>
      <c r="N218" s="152"/>
      <c r="O218" s="29"/>
      <c r="P218" s="11"/>
      <c r="Q218" s="231"/>
      <c r="S218" s="29"/>
      <c r="W218" s="29"/>
      <c r="X218" s="34"/>
      <c r="Y218" s="152"/>
      <c r="Z218" s="34"/>
    </row>
    <row r="219" spans="1:26" s="190" customFormat="1" x14ac:dyDescent="0.2">
      <c r="A219" s="152"/>
      <c r="C219" s="29"/>
      <c r="D219" s="10"/>
      <c r="E219" s="29"/>
      <c r="F219" s="152"/>
      <c r="G219" s="2"/>
      <c r="H219" s="34"/>
      <c r="I219" s="250"/>
      <c r="J219" s="11"/>
      <c r="K219" s="11"/>
      <c r="L219" s="11"/>
      <c r="M219" s="11"/>
      <c r="N219" s="152"/>
      <c r="O219" s="29"/>
      <c r="P219" s="11"/>
      <c r="Q219" s="231"/>
      <c r="S219" s="29"/>
      <c r="W219" s="29"/>
      <c r="X219" s="34"/>
      <c r="Y219" s="152"/>
      <c r="Z219" s="34"/>
    </row>
    <row r="220" spans="1:26" s="190" customFormat="1" x14ac:dyDescent="0.2">
      <c r="A220" s="152"/>
      <c r="C220" s="29"/>
      <c r="D220" s="10"/>
      <c r="E220" s="29"/>
      <c r="F220" s="152"/>
      <c r="G220" s="2"/>
      <c r="H220" s="34"/>
      <c r="I220" s="250"/>
      <c r="J220" s="11"/>
      <c r="K220" s="11"/>
      <c r="L220" s="11"/>
      <c r="M220" s="11"/>
      <c r="N220" s="152"/>
      <c r="O220" s="29"/>
      <c r="P220" s="11"/>
      <c r="Q220" s="231"/>
      <c r="S220" s="29"/>
      <c r="W220" s="29"/>
      <c r="X220" s="34"/>
      <c r="Y220" s="152"/>
      <c r="Z220" s="34"/>
    </row>
    <row r="221" spans="1:26" s="190" customFormat="1" x14ac:dyDescent="0.2">
      <c r="A221" s="152"/>
      <c r="C221" s="29"/>
      <c r="D221" s="10"/>
      <c r="E221" s="29"/>
      <c r="F221" s="152"/>
      <c r="G221" s="2"/>
      <c r="H221" s="34"/>
      <c r="I221" s="250"/>
      <c r="J221" s="11"/>
      <c r="K221" s="11"/>
      <c r="L221" s="11"/>
      <c r="M221" s="11"/>
      <c r="N221" s="152"/>
      <c r="O221" s="29"/>
      <c r="P221" s="11"/>
      <c r="Q221" s="231"/>
      <c r="S221" s="29"/>
      <c r="W221" s="29"/>
      <c r="X221" s="34"/>
      <c r="Y221" s="152"/>
      <c r="Z221" s="34"/>
    </row>
    <row r="222" spans="1:26" s="190" customFormat="1" x14ac:dyDescent="0.2">
      <c r="A222" s="152"/>
      <c r="C222" s="29"/>
      <c r="D222" s="10"/>
      <c r="E222" s="29"/>
      <c r="F222" s="152"/>
      <c r="G222" s="2"/>
      <c r="H222" s="34"/>
      <c r="I222" s="250"/>
      <c r="J222" s="11"/>
      <c r="K222" s="11"/>
      <c r="L222" s="11"/>
      <c r="M222" s="11"/>
      <c r="N222" s="152"/>
      <c r="O222" s="29"/>
      <c r="P222" s="11"/>
      <c r="Q222" s="231"/>
      <c r="S222" s="29"/>
      <c r="W222" s="29"/>
      <c r="X222" s="34"/>
      <c r="Y222" s="152"/>
      <c r="Z222" s="34"/>
    </row>
    <row r="223" spans="1:26" s="190" customFormat="1" x14ac:dyDescent="0.2">
      <c r="A223" s="152"/>
      <c r="C223" s="29"/>
      <c r="D223" s="10"/>
      <c r="E223" s="29"/>
      <c r="F223" s="152"/>
      <c r="G223" s="2"/>
      <c r="H223" s="34"/>
      <c r="I223" s="250"/>
      <c r="J223" s="11"/>
      <c r="K223" s="11"/>
      <c r="L223" s="11"/>
      <c r="M223" s="11"/>
      <c r="N223" s="152"/>
      <c r="O223" s="29"/>
      <c r="P223" s="11"/>
      <c r="Q223" s="231"/>
      <c r="S223" s="29"/>
      <c r="W223" s="29"/>
      <c r="X223" s="34"/>
      <c r="Y223" s="152"/>
      <c r="Z223" s="34"/>
    </row>
    <row r="224" spans="1:26" s="190" customFormat="1" x14ac:dyDescent="0.2">
      <c r="A224" s="152"/>
      <c r="C224" s="29"/>
      <c r="D224" s="10"/>
      <c r="E224" s="29"/>
      <c r="F224" s="152"/>
      <c r="G224" s="2"/>
      <c r="H224" s="34"/>
      <c r="I224" s="250"/>
      <c r="J224" s="11"/>
      <c r="K224" s="11"/>
      <c r="L224" s="11"/>
      <c r="M224" s="11"/>
      <c r="N224" s="152"/>
      <c r="O224" s="29"/>
      <c r="P224" s="11"/>
      <c r="Q224" s="231"/>
      <c r="S224" s="29"/>
      <c r="W224" s="29"/>
      <c r="X224" s="34"/>
      <c r="Y224" s="152"/>
      <c r="Z224" s="34"/>
    </row>
    <row r="225" spans="1:26" s="190" customFormat="1" x14ac:dyDescent="0.2">
      <c r="A225" s="152"/>
      <c r="C225" s="29"/>
      <c r="D225" s="10"/>
      <c r="E225" s="29"/>
      <c r="F225" s="152"/>
      <c r="G225" s="2"/>
      <c r="H225" s="34"/>
      <c r="I225" s="250"/>
      <c r="J225" s="11"/>
      <c r="K225" s="11"/>
      <c r="L225" s="11"/>
      <c r="M225" s="11"/>
      <c r="N225" s="152"/>
      <c r="O225" s="29"/>
      <c r="P225" s="11"/>
      <c r="Q225" s="231"/>
      <c r="S225" s="29"/>
      <c r="W225" s="29"/>
      <c r="X225" s="34"/>
      <c r="Y225" s="152"/>
      <c r="Z225" s="34"/>
    </row>
    <row r="226" spans="1:26" s="190" customFormat="1" x14ac:dyDescent="0.2">
      <c r="A226" s="152"/>
      <c r="C226" s="29"/>
      <c r="D226" s="10"/>
      <c r="E226" s="29"/>
      <c r="F226" s="152"/>
      <c r="G226" s="2"/>
      <c r="H226" s="34"/>
      <c r="I226" s="250"/>
      <c r="J226" s="11"/>
      <c r="K226" s="11"/>
      <c r="L226" s="11"/>
      <c r="M226" s="11"/>
      <c r="N226" s="152"/>
      <c r="O226" s="29"/>
      <c r="P226" s="11"/>
      <c r="Q226" s="231"/>
      <c r="S226" s="29"/>
      <c r="W226" s="29"/>
      <c r="X226" s="34"/>
      <c r="Y226" s="152"/>
      <c r="Z226" s="34"/>
    </row>
    <row r="227" spans="1:26" s="190" customFormat="1" x14ac:dyDescent="0.2">
      <c r="A227" s="152"/>
      <c r="C227" s="29"/>
      <c r="D227" s="10"/>
      <c r="E227" s="29"/>
      <c r="F227" s="152"/>
      <c r="G227" s="2"/>
      <c r="H227" s="34"/>
      <c r="I227" s="250"/>
      <c r="J227" s="11"/>
      <c r="K227" s="11"/>
      <c r="L227" s="11"/>
      <c r="M227" s="11"/>
      <c r="N227" s="152"/>
      <c r="O227" s="29"/>
      <c r="P227" s="11"/>
      <c r="Q227" s="231"/>
      <c r="S227" s="29"/>
      <c r="W227" s="29"/>
      <c r="X227" s="34"/>
      <c r="Y227" s="152"/>
      <c r="Z227" s="34"/>
    </row>
    <row r="228" spans="1:26" s="190" customFormat="1" x14ac:dyDescent="0.2">
      <c r="A228" s="152"/>
      <c r="C228" s="29"/>
      <c r="D228" s="10"/>
      <c r="E228" s="29"/>
      <c r="F228" s="152"/>
      <c r="G228" s="2"/>
      <c r="H228" s="34"/>
      <c r="I228" s="250"/>
      <c r="J228" s="11"/>
      <c r="K228" s="11"/>
      <c r="L228" s="11"/>
      <c r="M228" s="11"/>
      <c r="N228" s="152"/>
      <c r="O228" s="29"/>
      <c r="P228" s="11"/>
      <c r="Q228" s="231"/>
      <c r="S228" s="29"/>
      <c r="W228" s="29"/>
      <c r="X228" s="34"/>
      <c r="Y228" s="152"/>
      <c r="Z228" s="34"/>
    </row>
    <row r="229" spans="1:26" s="190" customFormat="1" x14ac:dyDescent="0.2">
      <c r="A229" s="152"/>
      <c r="C229" s="29"/>
      <c r="D229" s="10"/>
      <c r="E229" s="29"/>
      <c r="F229" s="152"/>
      <c r="G229" s="2"/>
      <c r="H229" s="34"/>
      <c r="I229" s="250"/>
      <c r="J229" s="11"/>
      <c r="K229" s="11"/>
      <c r="L229" s="11"/>
      <c r="M229" s="11"/>
      <c r="N229" s="152"/>
      <c r="O229" s="29"/>
      <c r="P229" s="11"/>
      <c r="Q229" s="231"/>
      <c r="S229" s="29"/>
      <c r="W229" s="29"/>
      <c r="X229" s="34"/>
      <c r="Y229" s="152"/>
      <c r="Z229" s="34"/>
    </row>
    <row r="230" spans="1:26" s="190" customFormat="1" x14ac:dyDescent="0.2">
      <c r="A230" s="152"/>
      <c r="C230" s="29"/>
      <c r="D230" s="10"/>
      <c r="E230" s="29"/>
      <c r="F230" s="152"/>
      <c r="G230" s="2"/>
      <c r="H230" s="34"/>
      <c r="I230" s="250"/>
      <c r="J230" s="11"/>
      <c r="K230" s="11"/>
      <c r="L230" s="11"/>
      <c r="M230" s="11"/>
      <c r="N230" s="152"/>
      <c r="O230" s="29"/>
      <c r="P230" s="11"/>
      <c r="Q230" s="231"/>
      <c r="S230" s="29"/>
      <c r="W230" s="29"/>
      <c r="X230" s="34"/>
      <c r="Y230" s="152"/>
      <c r="Z230" s="34"/>
    </row>
    <row r="231" spans="1:26" s="190" customFormat="1" x14ac:dyDescent="0.2">
      <c r="A231" s="152"/>
      <c r="C231" s="29"/>
      <c r="D231" s="10"/>
      <c r="E231" s="29"/>
      <c r="F231" s="152"/>
      <c r="G231" s="2"/>
      <c r="H231" s="34"/>
      <c r="I231" s="250"/>
      <c r="J231" s="11"/>
      <c r="K231" s="11"/>
      <c r="L231" s="11"/>
      <c r="M231" s="11"/>
      <c r="N231" s="152"/>
      <c r="O231" s="29"/>
      <c r="P231" s="11"/>
      <c r="Q231" s="231"/>
      <c r="S231" s="29"/>
      <c r="W231" s="29"/>
      <c r="X231" s="34"/>
      <c r="Y231" s="152"/>
      <c r="Z231" s="34"/>
    </row>
    <row r="232" spans="1:26" s="190" customFormat="1" x14ac:dyDescent="0.2">
      <c r="A232" s="152"/>
      <c r="C232" s="29"/>
      <c r="D232" s="10"/>
      <c r="E232" s="29"/>
      <c r="F232" s="152"/>
      <c r="G232" s="2"/>
      <c r="H232" s="34"/>
      <c r="I232" s="250"/>
      <c r="J232" s="11"/>
      <c r="K232" s="11"/>
      <c r="L232" s="11"/>
      <c r="M232" s="11"/>
      <c r="N232" s="152"/>
      <c r="O232" s="29"/>
      <c r="P232" s="11"/>
      <c r="Q232" s="231"/>
      <c r="S232" s="29"/>
      <c r="W232" s="29"/>
      <c r="X232" s="34"/>
      <c r="Y232" s="152"/>
      <c r="Z232" s="34"/>
    </row>
    <row r="233" spans="1:26" s="190" customFormat="1" x14ac:dyDescent="0.2">
      <c r="A233" s="152"/>
      <c r="C233" s="29"/>
      <c r="D233" s="10"/>
      <c r="E233" s="29"/>
      <c r="F233" s="152"/>
      <c r="G233" s="2"/>
      <c r="H233" s="34"/>
      <c r="I233" s="250"/>
      <c r="J233" s="11"/>
      <c r="K233" s="11"/>
      <c r="L233" s="11"/>
      <c r="M233" s="11"/>
      <c r="N233" s="152"/>
      <c r="O233" s="29"/>
      <c r="P233" s="11"/>
      <c r="Q233" s="231"/>
      <c r="S233" s="29"/>
      <c r="W233" s="29"/>
      <c r="X233" s="34"/>
      <c r="Y233" s="152"/>
      <c r="Z233" s="34"/>
    </row>
    <row r="234" spans="1:26" s="190" customFormat="1" x14ac:dyDescent="0.2">
      <c r="A234" s="152"/>
      <c r="C234" s="29"/>
      <c r="D234" s="10"/>
      <c r="E234" s="29"/>
      <c r="F234" s="152"/>
      <c r="G234" s="2"/>
      <c r="H234" s="34"/>
      <c r="I234" s="250"/>
      <c r="J234" s="11"/>
      <c r="K234" s="11"/>
      <c r="L234" s="11"/>
      <c r="M234" s="11"/>
      <c r="N234" s="152"/>
      <c r="O234" s="29"/>
      <c r="P234" s="11"/>
      <c r="Q234" s="231"/>
      <c r="S234" s="29"/>
      <c r="W234" s="29"/>
      <c r="X234" s="34"/>
      <c r="Y234" s="152"/>
      <c r="Z234" s="34"/>
    </row>
    <row r="235" spans="1:26" s="190" customFormat="1" x14ac:dyDescent="0.2">
      <c r="A235" s="152"/>
      <c r="C235" s="29"/>
      <c r="D235" s="10"/>
      <c r="E235" s="29"/>
      <c r="F235" s="152"/>
      <c r="G235" s="2"/>
      <c r="H235" s="34"/>
      <c r="I235" s="250"/>
      <c r="J235" s="11"/>
      <c r="K235" s="11"/>
      <c r="L235" s="11"/>
      <c r="M235" s="11"/>
      <c r="N235" s="152"/>
      <c r="O235" s="29"/>
      <c r="P235" s="11"/>
      <c r="Q235" s="231"/>
      <c r="S235" s="29"/>
      <c r="W235" s="29"/>
      <c r="X235" s="34"/>
      <c r="Y235" s="152"/>
      <c r="Z235" s="34"/>
    </row>
    <row r="236" spans="1:26" s="190" customFormat="1" x14ac:dyDescent="0.2">
      <c r="A236" s="152"/>
      <c r="C236" s="29"/>
      <c r="D236" s="10"/>
      <c r="E236" s="29"/>
      <c r="F236" s="152"/>
      <c r="G236" s="2"/>
      <c r="H236" s="34"/>
      <c r="I236" s="250"/>
      <c r="J236" s="11"/>
      <c r="K236" s="11"/>
      <c r="L236" s="11"/>
      <c r="M236" s="11"/>
      <c r="N236" s="152"/>
      <c r="O236" s="29"/>
      <c r="P236" s="11"/>
      <c r="Q236" s="231"/>
      <c r="S236" s="29"/>
      <c r="W236" s="29"/>
      <c r="X236" s="34"/>
      <c r="Y236" s="152"/>
      <c r="Z236" s="34"/>
    </row>
    <row r="237" spans="1:26" s="190" customFormat="1" x14ac:dyDescent="0.2">
      <c r="A237" s="152"/>
      <c r="C237" s="29"/>
      <c r="D237" s="10"/>
      <c r="E237" s="29"/>
      <c r="F237" s="152"/>
      <c r="G237" s="2"/>
      <c r="H237" s="34"/>
      <c r="I237" s="250"/>
      <c r="J237" s="11"/>
      <c r="K237" s="11"/>
      <c r="L237" s="11"/>
      <c r="M237" s="11"/>
      <c r="N237" s="152"/>
      <c r="O237" s="29"/>
      <c r="P237" s="11"/>
      <c r="Q237" s="231"/>
      <c r="S237" s="29"/>
      <c r="W237" s="29"/>
      <c r="X237" s="34"/>
      <c r="Y237" s="152"/>
      <c r="Z237" s="34"/>
    </row>
    <row r="238" spans="1:26" s="190" customFormat="1" x14ac:dyDescent="0.2">
      <c r="A238" s="152"/>
      <c r="C238" s="29"/>
      <c r="D238" s="10"/>
      <c r="E238" s="29"/>
      <c r="F238" s="152"/>
      <c r="G238" s="2"/>
      <c r="H238" s="34"/>
      <c r="I238" s="250"/>
      <c r="J238" s="11"/>
      <c r="K238" s="11"/>
      <c r="L238" s="11"/>
      <c r="M238" s="11"/>
      <c r="N238" s="152"/>
      <c r="O238" s="29"/>
      <c r="P238" s="11"/>
      <c r="Q238" s="231"/>
      <c r="S238" s="29"/>
      <c r="W238" s="29"/>
      <c r="X238" s="34"/>
      <c r="Y238" s="152"/>
      <c r="Z238" s="34"/>
    </row>
    <row r="239" spans="1:26" s="190" customFormat="1" x14ac:dyDescent="0.2">
      <c r="A239" s="152"/>
      <c r="C239" s="29"/>
      <c r="D239" s="10"/>
      <c r="E239" s="29"/>
      <c r="F239" s="152"/>
      <c r="G239" s="2"/>
      <c r="H239" s="34"/>
      <c r="I239" s="250"/>
      <c r="J239" s="11"/>
      <c r="K239" s="11"/>
      <c r="L239" s="11"/>
      <c r="M239" s="11"/>
      <c r="N239" s="152"/>
      <c r="O239" s="29"/>
      <c r="P239" s="11"/>
      <c r="Q239" s="231"/>
      <c r="S239" s="29"/>
      <c r="W239" s="29"/>
      <c r="X239" s="34"/>
      <c r="Y239" s="152"/>
      <c r="Z239" s="34"/>
    </row>
    <row r="240" spans="1:26" s="190" customFormat="1" x14ac:dyDescent="0.2">
      <c r="A240" s="152"/>
      <c r="C240" s="29"/>
      <c r="D240" s="10"/>
      <c r="E240" s="29"/>
      <c r="F240" s="152"/>
      <c r="G240" s="2"/>
      <c r="H240" s="34"/>
      <c r="I240" s="250"/>
      <c r="J240" s="11"/>
      <c r="K240" s="11"/>
      <c r="L240" s="11"/>
      <c r="M240" s="11"/>
      <c r="N240" s="152"/>
      <c r="O240" s="29"/>
      <c r="P240" s="11"/>
      <c r="Q240" s="231"/>
      <c r="S240" s="29"/>
      <c r="W240" s="29"/>
      <c r="X240" s="34"/>
      <c r="Y240" s="152"/>
      <c r="Z240" s="34"/>
    </row>
    <row r="241" spans="1:26" s="190" customFormat="1" x14ac:dyDescent="0.2">
      <c r="A241" s="152"/>
      <c r="C241" s="29"/>
      <c r="D241" s="10"/>
      <c r="E241" s="29"/>
      <c r="F241" s="152"/>
      <c r="G241" s="2"/>
      <c r="H241" s="34"/>
      <c r="I241" s="250"/>
      <c r="J241" s="11"/>
      <c r="K241" s="11"/>
      <c r="L241" s="11"/>
      <c r="M241" s="11"/>
      <c r="N241" s="152"/>
      <c r="O241" s="29"/>
      <c r="P241" s="11"/>
      <c r="Q241" s="231"/>
      <c r="S241" s="29"/>
      <c r="W241" s="29"/>
      <c r="X241" s="34"/>
      <c r="Y241" s="152"/>
      <c r="Z241" s="34"/>
    </row>
    <row r="242" spans="1:26" s="190" customFormat="1" x14ac:dyDescent="0.2">
      <c r="A242" s="152"/>
      <c r="C242" s="29"/>
      <c r="D242" s="10"/>
      <c r="E242" s="29"/>
      <c r="F242" s="152"/>
      <c r="G242" s="2"/>
      <c r="H242" s="34"/>
      <c r="I242" s="250"/>
      <c r="J242" s="11"/>
      <c r="K242" s="11"/>
      <c r="L242" s="11"/>
      <c r="M242" s="11"/>
      <c r="N242" s="152"/>
      <c r="O242" s="29"/>
      <c r="P242" s="11"/>
      <c r="Q242" s="231"/>
      <c r="S242" s="29"/>
      <c r="W242" s="29"/>
      <c r="X242" s="34"/>
      <c r="Y242" s="152"/>
      <c r="Z242" s="34"/>
    </row>
    <row r="243" spans="1:26" s="190" customFormat="1" x14ac:dyDescent="0.2">
      <c r="A243" s="152"/>
      <c r="C243" s="29"/>
      <c r="D243" s="10"/>
      <c r="E243" s="29"/>
      <c r="F243" s="152"/>
      <c r="G243" s="2"/>
      <c r="H243" s="34"/>
      <c r="I243" s="250"/>
      <c r="J243" s="11"/>
      <c r="K243" s="11"/>
      <c r="L243" s="11"/>
      <c r="M243" s="11"/>
      <c r="N243" s="152"/>
      <c r="O243" s="29"/>
      <c r="P243" s="11"/>
      <c r="Q243" s="231"/>
      <c r="S243" s="29"/>
      <c r="W243" s="29"/>
      <c r="X243" s="34"/>
      <c r="Y243" s="152"/>
      <c r="Z243" s="34"/>
    </row>
    <row r="244" spans="1:26" s="190" customFormat="1" x14ac:dyDescent="0.2">
      <c r="A244" s="152"/>
      <c r="C244" s="29"/>
      <c r="D244" s="10"/>
      <c r="E244" s="29"/>
      <c r="F244" s="152"/>
      <c r="G244" s="2"/>
      <c r="H244" s="34"/>
      <c r="I244" s="250"/>
      <c r="J244" s="11"/>
      <c r="K244" s="11"/>
      <c r="L244" s="11"/>
      <c r="M244" s="11"/>
      <c r="N244" s="152"/>
      <c r="O244" s="29"/>
      <c r="P244" s="11"/>
      <c r="Q244" s="231"/>
      <c r="S244" s="29"/>
      <c r="W244" s="29"/>
      <c r="X244" s="34"/>
      <c r="Y244" s="152"/>
      <c r="Z244" s="34"/>
    </row>
    <row r="245" spans="1:26" s="190" customFormat="1" x14ac:dyDescent="0.2">
      <c r="A245" s="152"/>
      <c r="C245" s="29"/>
      <c r="D245" s="10"/>
      <c r="E245" s="29"/>
      <c r="F245" s="152"/>
      <c r="G245" s="2"/>
      <c r="H245" s="34"/>
      <c r="I245" s="250"/>
      <c r="J245" s="11"/>
      <c r="K245" s="11"/>
      <c r="L245" s="11"/>
      <c r="M245" s="11"/>
      <c r="N245" s="152"/>
      <c r="O245" s="29"/>
      <c r="P245" s="11"/>
      <c r="Q245" s="231"/>
      <c r="S245" s="29"/>
      <c r="W245" s="29"/>
      <c r="X245" s="34"/>
      <c r="Y245" s="152"/>
      <c r="Z245" s="34"/>
    </row>
    <row r="246" spans="1:26" s="190" customFormat="1" x14ac:dyDescent="0.2">
      <c r="A246" s="152"/>
      <c r="C246" s="29"/>
      <c r="D246" s="10"/>
      <c r="E246" s="29"/>
      <c r="F246" s="152"/>
      <c r="G246" s="2"/>
      <c r="H246" s="34"/>
      <c r="I246" s="250"/>
      <c r="J246" s="11"/>
      <c r="K246" s="11"/>
      <c r="L246" s="11"/>
      <c r="M246" s="11"/>
      <c r="N246" s="152"/>
      <c r="O246" s="29"/>
      <c r="P246" s="11"/>
      <c r="Q246" s="231"/>
      <c r="S246" s="29"/>
      <c r="W246" s="29"/>
      <c r="X246" s="34"/>
      <c r="Y246" s="152"/>
      <c r="Z246" s="34"/>
    </row>
    <row r="247" spans="1:26" s="190" customFormat="1" x14ac:dyDescent="0.2">
      <c r="A247" s="152"/>
      <c r="C247" s="29"/>
      <c r="D247" s="10"/>
      <c r="E247" s="29"/>
      <c r="F247" s="152"/>
      <c r="G247" s="2"/>
      <c r="H247" s="34"/>
      <c r="I247" s="250"/>
      <c r="J247" s="11"/>
      <c r="K247" s="11"/>
      <c r="L247" s="11"/>
      <c r="M247" s="11"/>
      <c r="N247" s="152"/>
      <c r="O247" s="29"/>
      <c r="P247" s="11"/>
      <c r="Q247" s="231"/>
      <c r="S247" s="29"/>
      <c r="W247" s="29"/>
      <c r="X247" s="34"/>
      <c r="Y247" s="152"/>
      <c r="Z247" s="34"/>
    </row>
    <row r="248" spans="1:26" s="190" customFormat="1" x14ac:dyDescent="0.2">
      <c r="A248" s="152"/>
      <c r="C248" s="29"/>
      <c r="D248" s="10"/>
      <c r="E248" s="29"/>
      <c r="F248" s="152"/>
      <c r="G248" s="2"/>
      <c r="H248" s="34"/>
      <c r="I248" s="250"/>
      <c r="J248" s="11"/>
      <c r="K248" s="11"/>
      <c r="L248" s="11"/>
      <c r="M248" s="11"/>
      <c r="N248" s="152"/>
      <c r="O248" s="29"/>
      <c r="P248" s="11"/>
      <c r="Q248" s="231"/>
      <c r="S248" s="29"/>
      <c r="W248" s="29"/>
      <c r="X248" s="34"/>
      <c r="Y248" s="152"/>
      <c r="Z248" s="34"/>
    </row>
    <row r="249" spans="1:26" s="190" customFormat="1" x14ac:dyDescent="0.2">
      <c r="A249" s="152"/>
      <c r="C249" s="29"/>
      <c r="D249" s="10"/>
      <c r="E249" s="29"/>
      <c r="F249" s="152"/>
      <c r="G249" s="2"/>
      <c r="H249" s="34"/>
      <c r="I249" s="250"/>
      <c r="J249" s="11"/>
      <c r="K249" s="11"/>
      <c r="L249" s="11"/>
      <c r="M249" s="11"/>
      <c r="N249" s="152"/>
      <c r="O249" s="29"/>
      <c r="P249" s="11"/>
      <c r="Q249" s="231"/>
      <c r="S249" s="29"/>
      <c r="W249" s="29"/>
      <c r="X249" s="34"/>
      <c r="Y249" s="152"/>
      <c r="Z249" s="34"/>
    </row>
    <row r="250" spans="1:26" s="190" customFormat="1" x14ac:dyDescent="0.2">
      <c r="A250" s="152"/>
      <c r="C250" s="29"/>
      <c r="D250" s="10"/>
      <c r="E250" s="29"/>
      <c r="F250" s="152"/>
      <c r="G250" s="2"/>
      <c r="H250" s="34"/>
      <c r="I250" s="250"/>
      <c r="J250" s="11"/>
      <c r="K250" s="11"/>
      <c r="L250" s="11"/>
      <c r="M250" s="11"/>
      <c r="N250" s="152"/>
      <c r="O250" s="29"/>
      <c r="P250" s="11"/>
      <c r="Q250" s="231"/>
      <c r="S250" s="29"/>
      <c r="W250" s="29"/>
      <c r="X250" s="34"/>
      <c r="Y250" s="152"/>
      <c r="Z250" s="34"/>
    </row>
    <row r="251" spans="1:26" s="190" customFormat="1" x14ac:dyDescent="0.2">
      <c r="A251" s="152"/>
      <c r="C251" s="29"/>
      <c r="D251" s="10"/>
      <c r="E251" s="29"/>
      <c r="F251" s="152"/>
      <c r="G251" s="2"/>
      <c r="H251" s="34"/>
      <c r="I251" s="250"/>
      <c r="J251" s="11"/>
      <c r="K251" s="11"/>
      <c r="L251" s="11"/>
      <c r="M251" s="11"/>
      <c r="N251" s="152"/>
      <c r="O251" s="29"/>
      <c r="P251" s="11"/>
      <c r="Q251" s="231"/>
      <c r="S251" s="29"/>
      <c r="W251" s="29"/>
      <c r="X251" s="34"/>
      <c r="Y251" s="152"/>
      <c r="Z251" s="34"/>
    </row>
    <row r="252" spans="1:26" s="190" customFormat="1" x14ac:dyDescent="0.2">
      <c r="A252" s="152"/>
      <c r="C252" s="29"/>
      <c r="D252" s="10"/>
      <c r="E252" s="29"/>
      <c r="F252" s="152"/>
      <c r="G252" s="2"/>
      <c r="H252" s="34"/>
      <c r="I252" s="250"/>
      <c r="J252" s="11"/>
      <c r="K252" s="11"/>
      <c r="L252" s="11"/>
      <c r="M252" s="11"/>
      <c r="N252" s="152"/>
      <c r="O252" s="29"/>
      <c r="P252" s="11"/>
      <c r="Q252" s="231"/>
      <c r="S252" s="29"/>
      <c r="W252" s="29"/>
      <c r="X252" s="34"/>
      <c r="Y252" s="152"/>
      <c r="Z252" s="34"/>
    </row>
    <row r="253" spans="1:26" s="190" customFormat="1" x14ac:dyDescent="0.2">
      <c r="A253" s="152"/>
      <c r="C253" s="29"/>
      <c r="D253" s="10"/>
      <c r="E253" s="29"/>
      <c r="F253" s="152"/>
      <c r="G253" s="2"/>
      <c r="H253" s="34"/>
      <c r="I253" s="250"/>
      <c r="J253" s="11"/>
      <c r="K253" s="11"/>
      <c r="L253" s="11"/>
      <c r="M253" s="11"/>
      <c r="N253" s="152"/>
      <c r="O253" s="29"/>
      <c r="P253" s="11"/>
      <c r="Q253" s="231"/>
      <c r="S253" s="29"/>
      <c r="W253" s="29"/>
      <c r="X253" s="34"/>
      <c r="Y253" s="152"/>
      <c r="Z253" s="34"/>
    </row>
    <row r="254" spans="1:26" s="190" customFormat="1" x14ac:dyDescent="0.2">
      <c r="A254" s="152"/>
      <c r="C254" s="29"/>
      <c r="D254" s="10"/>
      <c r="E254" s="29"/>
      <c r="F254" s="152"/>
      <c r="G254" s="2"/>
      <c r="H254" s="34"/>
      <c r="I254" s="250"/>
      <c r="J254" s="11"/>
      <c r="K254" s="11"/>
      <c r="L254" s="11"/>
      <c r="M254" s="11"/>
      <c r="N254" s="152"/>
      <c r="O254" s="29"/>
      <c r="P254" s="11"/>
      <c r="Q254" s="231"/>
      <c r="S254" s="29"/>
      <c r="W254" s="29"/>
      <c r="X254" s="34"/>
      <c r="Y254" s="152"/>
      <c r="Z254" s="34"/>
    </row>
    <row r="255" spans="1:26" s="190" customFormat="1" x14ac:dyDescent="0.2">
      <c r="A255" s="152"/>
      <c r="C255" s="29"/>
      <c r="D255" s="10"/>
      <c r="E255" s="29"/>
      <c r="F255" s="152"/>
      <c r="G255" s="2"/>
      <c r="H255" s="34"/>
      <c r="I255" s="250"/>
      <c r="J255" s="11"/>
      <c r="K255" s="11"/>
      <c r="L255" s="11"/>
      <c r="M255" s="11"/>
      <c r="N255" s="152"/>
      <c r="O255" s="29"/>
      <c r="P255" s="11"/>
      <c r="Q255" s="231"/>
      <c r="S255" s="29"/>
      <c r="W255" s="29"/>
      <c r="X255" s="34"/>
      <c r="Y255" s="152"/>
      <c r="Z255" s="34"/>
    </row>
    <row r="256" spans="1:26" s="190" customFormat="1" x14ac:dyDescent="0.2">
      <c r="A256" s="152"/>
      <c r="C256" s="29"/>
      <c r="D256" s="10"/>
      <c r="E256" s="29"/>
      <c r="F256" s="152"/>
      <c r="G256" s="2"/>
      <c r="H256" s="34"/>
      <c r="I256" s="250"/>
      <c r="J256" s="11"/>
      <c r="K256" s="11"/>
      <c r="L256" s="11"/>
      <c r="M256" s="11"/>
      <c r="N256" s="152"/>
      <c r="O256" s="29"/>
      <c r="P256" s="11"/>
      <c r="Q256" s="231"/>
      <c r="S256" s="29"/>
      <c r="W256" s="29"/>
      <c r="X256" s="34"/>
      <c r="Y256" s="152"/>
      <c r="Z256" s="34"/>
    </row>
    <row r="257" spans="1:26" s="190" customFormat="1" x14ac:dyDescent="0.2">
      <c r="A257" s="152"/>
      <c r="C257" s="29"/>
      <c r="D257" s="10"/>
      <c r="E257" s="29"/>
      <c r="F257" s="152"/>
      <c r="G257" s="2"/>
      <c r="H257" s="34"/>
      <c r="I257" s="250"/>
      <c r="J257" s="11"/>
      <c r="K257" s="11"/>
      <c r="L257" s="11"/>
      <c r="M257" s="11"/>
      <c r="N257" s="152"/>
      <c r="O257" s="29"/>
      <c r="P257" s="11"/>
      <c r="Q257" s="231"/>
      <c r="S257" s="29"/>
      <c r="W257" s="29"/>
      <c r="X257" s="34"/>
      <c r="Y257" s="152"/>
      <c r="Z257" s="34"/>
    </row>
    <row r="258" spans="1:26" s="190" customFormat="1" x14ac:dyDescent="0.2">
      <c r="A258" s="152"/>
      <c r="C258" s="29"/>
      <c r="D258" s="10"/>
      <c r="E258" s="29"/>
      <c r="F258" s="152"/>
      <c r="G258" s="2"/>
      <c r="H258" s="34"/>
      <c r="I258" s="250"/>
      <c r="J258" s="11"/>
      <c r="K258" s="11"/>
      <c r="L258" s="11"/>
      <c r="M258" s="11"/>
      <c r="N258" s="152"/>
      <c r="O258" s="29"/>
      <c r="P258" s="11"/>
      <c r="Q258" s="231"/>
      <c r="S258" s="29"/>
      <c r="W258" s="29"/>
      <c r="X258" s="34"/>
      <c r="Y258" s="152"/>
      <c r="Z258" s="34"/>
    </row>
    <row r="259" spans="1:26" s="190" customFormat="1" x14ac:dyDescent="0.2">
      <c r="A259" s="152"/>
      <c r="C259" s="29"/>
      <c r="D259" s="10"/>
      <c r="E259" s="29"/>
      <c r="F259" s="152"/>
      <c r="G259" s="2"/>
      <c r="H259" s="34"/>
      <c r="I259" s="250"/>
      <c r="J259" s="11"/>
      <c r="K259" s="11"/>
      <c r="L259" s="11"/>
      <c r="M259" s="11"/>
      <c r="N259" s="152"/>
      <c r="O259" s="29"/>
      <c r="P259" s="11"/>
      <c r="Q259" s="231"/>
      <c r="S259" s="29"/>
      <c r="W259" s="29"/>
      <c r="X259" s="34"/>
      <c r="Y259" s="152"/>
      <c r="Z259" s="34"/>
    </row>
    <row r="260" spans="1:26" s="190" customFormat="1" x14ac:dyDescent="0.2">
      <c r="A260" s="152"/>
      <c r="C260" s="29"/>
      <c r="D260" s="10"/>
      <c r="E260" s="29"/>
      <c r="F260" s="152"/>
      <c r="G260" s="2"/>
      <c r="H260" s="34"/>
      <c r="I260" s="250"/>
      <c r="J260" s="11"/>
      <c r="K260" s="11"/>
      <c r="L260" s="11"/>
      <c r="M260" s="11"/>
      <c r="N260" s="152"/>
      <c r="O260" s="29"/>
      <c r="P260" s="11"/>
      <c r="Q260" s="231"/>
      <c r="S260" s="29"/>
      <c r="W260" s="29"/>
      <c r="X260" s="34"/>
      <c r="Y260" s="152"/>
      <c r="Z260" s="34"/>
    </row>
    <row r="261" spans="1:26" s="190" customFormat="1" x14ac:dyDescent="0.2">
      <c r="A261" s="152"/>
      <c r="C261" s="29"/>
      <c r="D261" s="10"/>
      <c r="E261" s="29"/>
      <c r="F261" s="152"/>
      <c r="G261" s="2"/>
      <c r="H261" s="34"/>
      <c r="I261" s="250"/>
      <c r="J261" s="11"/>
      <c r="K261" s="11"/>
      <c r="L261" s="11"/>
      <c r="M261" s="11"/>
      <c r="N261" s="152"/>
      <c r="O261" s="29"/>
      <c r="P261" s="11"/>
      <c r="Q261" s="231"/>
      <c r="S261" s="29"/>
      <c r="W261" s="29"/>
      <c r="X261" s="34"/>
      <c r="Y261" s="152"/>
      <c r="Z261" s="34"/>
    </row>
    <row r="262" spans="1:26" s="190" customFormat="1" x14ac:dyDescent="0.2">
      <c r="A262" s="152"/>
      <c r="C262" s="29"/>
      <c r="D262" s="10"/>
      <c r="E262" s="29"/>
      <c r="F262" s="152"/>
      <c r="G262" s="2"/>
      <c r="H262" s="34"/>
      <c r="I262" s="250"/>
      <c r="J262" s="11"/>
      <c r="K262" s="11"/>
      <c r="L262" s="11"/>
      <c r="M262" s="11"/>
      <c r="N262" s="152"/>
      <c r="O262" s="29"/>
      <c r="P262" s="11"/>
      <c r="Q262" s="231"/>
      <c r="S262" s="29"/>
      <c r="W262" s="29"/>
      <c r="X262" s="34"/>
      <c r="Y262" s="152"/>
      <c r="Z262" s="34"/>
    </row>
    <row r="263" spans="1:26" s="190" customFormat="1" x14ac:dyDescent="0.2">
      <c r="A263" s="152"/>
      <c r="C263" s="29"/>
      <c r="D263" s="10"/>
      <c r="E263" s="29"/>
      <c r="F263" s="152"/>
      <c r="G263" s="2"/>
      <c r="H263" s="34"/>
      <c r="I263" s="250"/>
      <c r="J263" s="11"/>
      <c r="K263" s="11"/>
      <c r="L263" s="11"/>
      <c r="M263" s="11"/>
      <c r="N263" s="152"/>
      <c r="O263" s="29"/>
      <c r="P263" s="11"/>
      <c r="Q263" s="231"/>
      <c r="S263" s="29"/>
      <c r="W263" s="29"/>
      <c r="X263" s="34"/>
      <c r="Y263" s="152"/>
      <c r="Z263" s="34"/>
    </row>
    <row r="264" spans="1:26" s="190" customFormat="1" x14ac:dyDescent="0.2">
      <c r="A264" s="152"/>
      <c r="C264" s="29"/>
      <c r="D264" s="10"/>
      <c r="E264" s="29"/>
      <c r="F264" s="152"/>
      <c r="G264" s="2"/>
      <c r="H264" s="34"/>
      <c r="I264" s="250"/>
      <c r="J264" s="11"/>
      <c r="K264" s="11"/>
      <c r="L264" s="11"/>
      <c r="M264" s="11"/>
      <c r="N264" s="152"/>
      <c r="O264" s="29"/>
      <c r="P264" s="11"/>
      <c r="Q264" s="231"/>
      <c r="S264" s="29"/>
      <c r="W264" s="29"/>
      <c r="X264" s="34"/>
      <c r="Y264" s="152"/>
      <c r="Z264" s="34"/>
    </row>
    <row r="265" spans="1:26" s="190" customFormat="1" x14ac:dyDescent="0.2">
      <c r="A265" s="152"/>
      <c r="C265" s="29"/>
      <c r="D265" s="10"/>
      <c r="E265" s="29"/>
      <c r="F265" s="152"/>
      <c r="G265" s="2"/>
      <c r="H265" s="34"/>
      <c r="I265" s="250"/>
      <c r="J265" s="11"/>
      <c r="K265" s="11"/>
      <c r="L265" s="11"/>
      <c r="M265" s="11"/>
      <c r="N265" s="152"/>
      <c r="O265" s="29"/>
      <c r="P265" s="11"/>
      <c r="Q265" s="231"/>
      <c r="S265" s="29"/>
      <c r="W265" s="29"/>
      <c r="X265" s="34"/>
      <c r="Y265" s="152"/>
      <c r="Z265" s="34"/>
    </row>
    <row r="266" spans="1:26" s="190" customFormat="1" x14ac:dyDescent="0.2">
      <c r="A266" s="152"/>
      <c r="C266" s="29"/>
      <c r="D266" s="10"/>
      <c r="E266" s="29"/>
      <c r="F266" s="152"/>
      <c r="G266" s="2"/>
      <c r="H266" s="34"/>
      <c r="I266" s="250"/>
      <c r="J266" s="11"/>
      <c r="K266" s="11"/>
      <c r="L266" s="11"/>
      <c r="M266" s="11"/>
      <c r="N266" s="152"/>
      <c r="O266" s="29"/>
      <c r="P266" s="11"/>
      <c r="Q266" s="231"/>
      <c r="S266" s="29"/>
      <c r="W266" s="29"/>
      <c r="X266" s="34"/>
      <c r="Y266" s="152"/>
      <c r="Z266" s="34"/>
    </row>
    <row r="267" spans="1:26" s="190" customFormat="1" x14ac:dyDescent="0.2">
      <c r="A267" s="152"/>
      <c r="C267" s="29"/>
      <c r="D267" s="10"/>
      <c r="E267" s="29"/>
      <c r="F267" s="152"/>
      <c r="G267" s="2"/>
      <c r="H267" s="34"/>
      <c r="I267" s="250"/>
      <c r="J267" s="11"/>
      <c r="K267" s="11"/>
      <c r="L267" s="11"/>
      <c r="M267" s="11"/>
      <c r="N267" s="152"/>
      <c r="O267" s="29"/>
      <c r="P267" s="11"/>
      <c r="Q267" s="231"/>
      <c r="S267" s="29"/>
      <c r="W267" s="29"/>
      <c r="X267" s="34"/>
      <c r="Y267" s="152"/>
      <c r="Z267" s="34"/>
    </row>
    <row r="268" spans="1:26" s="190" customFormat="1" x14ac:dyDescent="0.2">
      <c r="A268" s="152"/>
      <c r="C268" s="29"/>
      <c r="D268" s="10"/>
      <c r="E268" s="29"/>
      <c r="F268" s="152"/>
      <c r="G268" s="2"/>
      <c r="H268" s="34"/>
      <c r="I268" s="250"/>
      <c r="J268" s="11"/>
      <c r="K268" s="11"/>
      <c r="L268" s="11"/>
      <c r="M268" s="11"/>
      <c r="N268" s="152"/>
      <c r="O268" s="29"/>
      <c r="P268" s="11"/>
      <c r="Q268" s="231"/>
      <c r="S268" s="29"/>
      <c r="W268" s="29"/>
      <c r="X268" s="34"/>
      <c r="Y268" s="152"/>
      <c r="Z268" s="34"/>
    </row>
    <row r="269" spans="1:26" s="190" customFormat="1" x14ac:dyDescent="0.2">
      <c r="A269" s="152"/>
      <c r="C269" s="29"/>
      <c r="D269" s="10"/>
      <c r="E269" s="29"/>
      <c r="F269" s="152"/>
      <c r="G269" s="2"/>
      <c r="H269" s="34"/>
      <c r="I269" s="250"/>
      <c r="J269" s="11"/>
      <c r="K269" s="11"/>
      <c r="L269" s="11"/>
      <c r="M269" s="11"/>
      <c r="N269" s="152"/>
      <c r="O269" s="29"/>
      <c r="P269" s="11"/>
      <c r="Q269" s="231"/>
      <c r="S269" s="29"/>
      <c r="W269" s="29"/>
      <c r="X269" s="34"/>
      <c r="Y269" s="152"/>
      <c r="Z269" s="34"/>
    </row>
    <row r="270" spans="1:26" s="190" customFormat="1" x14ac:dyDescent="0.2">
      <c r="A270" s="152"/>
      <c r="C270" s="29"/>
      <c r="D270" s="10"/>
      <c r="E270" s="29"/>
      <c r="F270" s="152"/>
      <c r="G270" s="2"/>
      <c r="H270" s="34"/>
      <c r="I270" s="250"/>
      <c r="J270" s="11"/>
      <c r="K270" s="11"/>
      <c r="L270" s="11"/>
      <c r="M270" s="11"/>
      <c r="N270" s="152"/>
      <c r="O270" s="29"/>
      <c r="P270" s="11"/>
      <c r="Q270" s="231"/>
      <c r="S270" s="29"/>
      <c r="W270" s="29"/>
      <c r="X270" s="34"/>
      <c r="Y270" s="152"/>
      <c r="Z270" s="34"/>
    </row>
    <row r="271" spans="1:26" s="190" customFormat="1" x14ac:dyDescent="0.2">
      <c r="A271" s="152"/>
      <c r="C271" s="29"/>
      <c r="D271" s="10"/>
      <c r="E271" s="29"/>
      <c r="F271" s="152"/>
      <c r="G271" s="2"/>
      <c r="H271" s="34"/>
      <c r="I271" s="250"/>
      <c r="J271" s="11"/>
      <c r="K271" s="11"/>
      <c r="L271" s="11"/>
      <c r="M271" s="11"/>
      <c r="N271" s="152"/>
      <c r="O271" s="29"/>
      <c r="P271" s="11"/>
      <c r="Q271" s="231"/>
      <c r="S271" s="29"/>
      <c r="W271" s="29"/>
      <c r="X271" s="34"/>
      <c r="Y271" s="152"/>
      <c r="Z271" s="34"/>
    </row>
    <row r="272" spans="1:26" s="190" customFormat="1" x14ac:dyDescent="0.2">
      <c r="A272" s="152"/>
      <c r="C272" s="29"/>
      <c r="D272" s="10"/>
      <c r="E272" s="29"/>
      <c r="F272" s="152"/>
      <c r="G272" s="2"/>
      <c r="H272" s="34"/>
      <c r="I272" s="250"/>
      <c r="J272" s="11"/>
      <c r="K272" s="11"/>
      <c r="L272" s="11"/>
      <c r="M272" s="11"/>
      <c r="N272" s="152"/>
      <c r="O272" s="29"/>
      <c r="P272" s="11"/>
      <c r="Q272" s="231"/>
      <c r="S272" s="29"/>
      <c r="W272" s="29"/>
      <c r="X272" s="34"/>
      <c r="Y272" s="152"/>
      <c r="Z272" s="34"/>
    </row>
    <row r="273" spans="1:26" s="190" customFormat="1" x14ac:dyDescent="0.2">
      <c r="A273" s="152"/>
      <c r="C273" s="29"/>
      <c r="D273" s="10"/>
      <c r="E273" s="29"/>
      <c r="F273" s="152"/>
      <c r="G273" s="2"/>
      <c r="H273" s="34"/>
      <c r="I273" s="250"/>
      <c r="J273" s="11"/>
      <c r="K273" s="11"/>
      <c r="L273" s="11"/>
      <c r="M273" s="11"/>
      <c r="N273" s="152"/>
      <c r="O273" s="29"/>
      <c r="P273" s="11"/>
      <c r="Q273" s="231"/>
      <c r="S273" s="29"/>
      <c r="W273" s="29"/>
      <c r="X273" s="34"/>
      <c r="Y273" s="152"/>
      <c r="Z273" s="34"/>
    </row>
    <row r="274" spans="1:26" s="190" customFormat="1" x14ac:dyDescent="0.2">
      <c r="A274" s="152"/>
      <c r="C274" s="29"/>
      <c r="D274" s="10"/>
      <c r="E274" s="29"/>
      <c r="F274" s="152"/>
      <c r="G274" s="2"/>
      <c r="H274" s="34"/>
      <c r="I274" s="250"/>
      <c r="J274" s="11"/>
      <c r="K274" s="11"/>
      <c r="L274" s="11"/>
      <c r="M274" s="11"/>
      <c r="N274" s="152"/>
      <c r="O274" s="29"/>
      <c r="P274" s="11"/>
      <c r="Q274" s="231"/>
      <c r="S274" s="29"/>
      <c r="W274" s="29"/>
      <c r="X274" s="34"/>
      <c r="Y274" s="152"/>
      <c r="Z274" s="34"/>
    </row>
    <row r="275" spans="1:26" s="190" customFormat="1" x14ac:dyDescent="0.2">
      <c r="A275" s="152"/>
      <c r="C275" s="29"/>
      <c r="D275" s="10"/>
      <c r="E275" s="29"/>
      <c r="F275" s="152"/>
      <c r="G275" s="2"/>
      <c r="H275" s="34"/>
      <c r="I275" s="250"/>
      <c r="J275" s="11"/>
      <c r="K275" s="11"/>
      <c r="L275" s="11"/>
      <c r="M275" s="11"/>
      <c r="N275" s="152"/>
      <c r="O275" s="29"/>
      <c r="P275" s="11"/>
      <c r="Q275" s="231"/>
      <c r="S275" s="29"/>
      <c r="W275" s="29"/>
      <c r="X275" s="34"/>
      <c r="Y275" s="152"/>
      <c r="Z275" s="34"/>
    </row>
    <row r="276" spans="1:26" s="190" customFormat="1" x14ac:dyDescent="0.2">
      <c r="A276" s="152"/>
      <c r="C276" s="29"/>
      <c r="D276" s="10"/>
      <c r="E276" s="29"/>
      <c r="F276" s="152"/>
      <c r="G276" s="2"/>
      <c r="H276" s="34"/>
      <c r="I276" s="250"/>
      <c r="J276" s="11"/>
      <c r="K276" s="11"/>
      <c r="L276" s="11"/>
      <c r="M276" s="11"/>
      <c r="N276" s="152"/>
      <c r="O276" s="29"/>
      <c r="P276" s="11"/>
      <c r="Q276" s="231"/>
      <c r="S276" s="29"/>
      <c r="W276" s="29"/>
      <c r="X276" s="34"/>
      <c r="Y276" s="152"/>
      <c r="Z276" s="34"/>
    </row>
    <row r="277" spans="1:26" s="190" customFormat="1" x14ac:dyDescent="0.2">
      <c r="A277" s="152"/>
      <c r="C277" s="29"/>
      <c r="D277" s="10"/>
      <c r="E277" s="29"/>
      <c r="F277" s="152"/>
      <c r="G277" s="2"/>
      <c r="H277" s="34"/>
      <c r="I277" s="250"/>
      <c r="J277" s="11"/>
      <c r="K277" s="11"/>
      <c r="L277" s="11"/>
      <c r="M277" s="11"/>
      <c r="N277" s="152"/>
      <c r="O277" s="29"/>
      <c r="P277" s="11"/>
      <c r="Q277" s="231"/>
      <c r="S277" s="29"/>
      <c r="W277" s="29"/>
      <c r="X277" s="34"/>
      <c r="Y277" s="152"/>
      <c r="Z277" s="34"/>
    </row>
    <row r="278" spans="1:26" s="190" customFormat="1" x14ac:dyDescent="0.2">
      <c r="A278" s="152"/>
      <c r="C278" s="29"/>
      <c r="D278" s="10"/>
      <c r="E278" s="29"/>
      <c r="F278" s="152"/>
      <c r="G278" s="2"/>
      <c r="H278" s="34"/>
      <c r="I278" s="250"/>
      <c r="J278" s="11"/>
      <c r="K278" s="11"/>
      <c r="L278" s="11"/>
      <c r="M278" s="11"/>
      <c r="N278" s="152"/>
      <c r="O278" s="29"/>
      <c r="P278" s="11"/>
      <c r="Q278" s="231"/>
      <c r="S278" s="29"/>
      <c r="W278" s="29"/>
      <c r="X278" s="34"/>
      <c r="Y278" s="152"/>
      <c r="Z278" s="34"/>
    </row>
    <row r="279" spans="1:26" s="190" customFormat="1" x14ac:dyDescent="0.2">
      <c r="A279" s="152"/>
      <c r="C279" s="29"/>
      <c r="D279" s="10"/>
      <c r="E279" s="29"/>
      <c r="F279" s="152"/>
      <c r="G279" s="2"/>
      <c r="H279" s="34"/>
      <c r="I279" s="250"/>
      <c r="J279" s="11"/>
      <c r="K279" s="11"/>
      <c r="L279" s="11"/>
      <c r="M279" s="11"/>
      <c r="N279" s="152"/>
      <c r="O279" s="29"/>
      <c r="P279" s="11"/>
      <c r="Q279" s="231"/>
      <c r="S279" s="29"/>
      <c r="W279" s="29"/>
      <c r="X279" s="34"/>
      <c r="Y279" s="152"/>
      <c r="Z279" s="34"/>
    </row>
    <row r="280" spans="1:26" s="190" customFormat="1" x14ac:dyDescent="0.2">
      <c r="A280" s="152"/>
      <c r="C280" s="29"/>
      <c r="D280" s="10"/>
      <c r="E280" s="29"/>
      <c r="F280" s="152"/>
      <c r="G280" s="2"/>
      <c r="H280" s="34"/>
      <c r="I280" s="250"/>
      <c r="J280" s="11"/>
      <c r="K280" s="11"/>
      <c r="L280" s="11"/>
      <c r="M280" s="11"/>
      <c r="N280" s="152"/>
      <c r="O280" s="29"/>
      <c r="P280" s="11"/>
      <c r="Q280" s="231"/>
      <c r="S280" s="29"/>
      <c r="W280" s="29"/>
      <c r="X280" s="34"/>
      <c r="Y280" s="152"/>
      <c r="Z280" s="34"/>
    </row>
    <row r="281" spans="1:26" s="190" customFormat="1" x14ac:dyDescent="0.2">
      <c r="A281" s="152"/>
      <c r="C281" s="29"/>
      <c r="D281" s="10"/>
      <c r="E281" s="29"/>
      <c r="F281" s="152"/>
      <c r="G281" s="2"/>
      <c r="H281" s="34"/>
      <c r="I281" s="250"/>
      <c r="J281" s="11"/>
      <c r="K281" s="11"/>
      <c r="L281" s="11"/>
      <c r="M281" s="11"/>
      <c r="N281" s="152"/>
      <c r="O281" s="29"/>
      <c r="P281" s="11"/>
      <c r="Q281" s="231"/>
      <c r="S281" s="29"/>
      <c r="W281" s="29"/>
      <c r="X281" s="34"/>
      <c r="Y281" s="152"/>
      <c r="Z281" s="34"/>
    </row>
    <row r="282" spans="1:26" s="190" customFormat="1" x14ac:dyDescent="0.2">
      <c r="A282" s="152"/>
      <c r="C282" s="29"/>
      <c r="D282" s="10"/>
      <c r="E282" s="29"/>
      <c r="F282" s="152"/>
      <c r="G282" s="2"/>
      <c r="H282" s="34"/>
      <c r="I282" s="250"/>
      <c r="J282" s="11"/>
      <c r="K282" s="11"/>
      <c r="L282" s="11"/>
      <c r="M282" s="11"/>
      <c r="N282" s="152"/>
      <c r="O282" s="29"/>
      <c r="P282" s="11"/>
      <c r="Q282" s="231"/>
      <c r="S282" s="29"/>
      <c r="W282" s="29"/>
      <c r="X282" s="34"/>
      <c r="Y282" s="152"/>
      <c r="Z282" s="34"/>
    </row>
    <row r="283" spans="1:26" s="190" customFormat="1" x14ac:dyDescent="0.2">
      <c r="A283" s="152"/>
      <c r="C283" s="29"/>
      <c r="D283" s="10"/>
      <c r="E283" s="29"/>
      <c r="F283" s="152"/>
      <c r="G283" s="2"/>
      <c r="H283" s="34"/>
      <c r="I283" s="250"/>
      <c r="J283" s="11"/>
      <c r="K283" s="11"/>
      <c r="L283" s="11"/>
      <c r="M283" s="11"/>
      <c r="N283" s="152"/>
      <c r="O283" s="29"/>
      <c r="P283" s="11"/>
      <c r="Q283" s="231"/>
      <c r="S283" s="29"/>
      <c r="W283" s="29"/>
      <c r="X283" s="34"/>
      <c r="Y283" s="152"/>
      <c r="Z283" s="34"/>
    </row>
    <row r="284" spans="1:26" s="190" customFormat="1" x14ac:dyDescent="0.2">
      <c r="A284" s="152"/>
      <c r="C284" s="29"/>
      <c r="D284" s="10"/>
      <c r="E284" s="29"/>
      <c r="F284" s="152"/>
      <c r="G284" s="2"/>
      <c r="H284" s="34"/>
      <c r="I284" s="250"/>
      <c r="J284" s="11"/>
      <c r="K284" s="11"/>
      <c r="L284" s="11"/>
      <c r="M284" s="11"/>
      <c r="N284" s="152"/>
      <c r="O284" s="29"/>
      <c r="P284" s="11"/>
      <c r="Q284" s="231"/>
      <c r="S284" s="29"/>
      <c r="W284" s="29"/>
      <c r="X284" s="34"/>
      <c r="Y284" s="152"/>
      <c r="Z284" s="34"/>
    </row>
    <row r="285" spans="1:26" s="190" customFormat="1" x14ac:dyDescent="0.2">
      <c r="A285" s="152"/>
      <c r="C285" s="29"/>
      <c r="D285" s="10"/>
      <c r="E285" s="29"/>
      <c r="F285" s="152"/>
      <c r="G285" s="2"/>
      <c r="H285" s="34"/>
      <c r="I285" s="250"/>
      <c r="J285" s="11"/>
      <c r="K285" s="11"/>
      <c r="L285" s="11"/>
      <c r="M285" s="11"/>
      <c r="N285" s="152"/>
      <c r="O285" s="29"/>
      <c r="P285" s="11"/>
      <c r="Q285" s="231"/>
      <c r="S285" s="29"/>
      <c r="W285" s="29"/>
      <c r="X285" s="34"/>
      <c r="Y285" s="152"/>
      <c r="Z285" s="34"/>
    </row>
    <row r="286" spans="1:26" s="190" customFormat="1" x14ac:dyDescent="0.2">
      <c r="A286" s="152"/>
      <c r="C286" s="29"/>
      <c r="D286" s="10"/>
      <c r="E286" s="29"/>
      <c r="F286" s="152"/>
      <c r="G286" s="2"/>
      <c r="H286" s="34"/>
      <c r="I286" s="250"/>
      <c r="J286" s="11"/>
      <c r="K286" s="11"/>
      <c r="L286" s="11"/>
      <c r="M286" s="11"/>
      <c r="N286" s="152"/>
      <c r="O286" s="29"/>
      <c r="P286" s="11"/>
      <c r="Q286" s="231"/>
      <c r="S286" s="29"/>
      <c r="W286" s="29"/>
      <c r="X286" s="34"/>
      <c r="Y286" s="152"/>
      <c r="Z286" s="34"/>
    </row>
    <row r="287" spans="1:26" s="190" customFormat="1" x14ac:dyDescent="0.2">
      <c r="A287" s="152"/>
      <c r="C287" s="29"/>
      <c r="D287" s="10"/>
      <c r="E287" s="29"/>
      <c r="F287" s="152"/>
      <c r="G287" s="2"/>
      <c r="H287" s="34"/>
      <c r="I287" s="250"/>
      <c r="J287" s="11"/>
      <c r="K287" s="11"/>
      <c r="L287" s="11"/>
      <c r="M287" s="11"/>
      <c r="N287" s="152"/>
      <c r="O287" s="29"/>
      <c r="P287" s="11"/>
      <c r="Q287" s="231"/>
      <c r="S287" s="29"/>
      <c r="W287" s="29"/>
      <c r="X287" s="34"/>
      <c r="Y287" s="152"/>
      <c r="Z287" s="34"/>
    </row>
    <row r="288" spans="1:26" s="190" customFormat="1" x14ac:dyDescent="0.2">
      <c r="A288" s="152"/>
      <c r="C288" s="29"/>
      <c r="D288" s="10"/>
      <c r="E288" s="29"/>
      <c r="F288" s="152"/>
      <c r="G288" s="2"/>
      <c r="H288" s="34"/>
      <c r="I288" s="250"/>
      <c r="J288" s="11"/>
      <c r="K288" s="11"/>
      <c r="L288" s="11"/>
      <c r="M288" s="11"/>
      <c r="N288" s="152"/>
      <c r="O288" s="29"/>
      <c r="P288" s="11"/>
      <c r="Q288" s="231"/>
      <c r="S288" s="29"/>
      <c r="W288" s="29"/>
      <c r="X288" s="34"/>
      <c r="Y288" s="152"/>
      <c r="Z288" s="34"/>
    </row>
    <row r="289" spans="1:26" s="190" customFormat="1" x14ac:dyDescent="0.2">
      <c r="A289" s="152"/>
      <c r="C289" s="29"/>
      <c r="D289" s="10"/>
      <c r="E289" s="29"/>
      <c r="F289" s="152"/>
      <c r="G289" s="2"/>
      <c r="H289" s="34"/>
      <c r="I289" s="250"/>
      <c r="J289" s="11"/>
      <c r="K289" s="11"/>
      <c r="L289" s="11"/>
      <c r="M289" s="11"/>
      <c r="N289" s="152"/>
      <c r="O289" s="29"/>
      <c r="P289" s="11"/>
      <c r="Q289" s="231"/>
      <c r="S289" s="29"/>
      <c r="W289" s="29"/>
      <c r="X289" s="34"/>
      <c r="Y289" s="152"/>
      <c r="Z289" s="34"/>
    </row>
    <row r="290" spans="1:26" s="190" customFormat="1" x14ac:dyDescent="0.2">
      <c r="A290" s="152"/>
      <c r="C290" s="29"/>
      <c r="D290" s="10"/>
      <c r="E290" s="29"/>
      <c r="F290" s="152"/>
      <c r="G290" s="2"/>
      <c r="H290" s="34"/>
      <c r="I290" s="250"/>
      <c r="J290" s="11"/>
      <c r="K290" s="11"/>
      <c r="L290" s="11"/>
      <c r="M290" s="11"/>
      <c r="N290" s="152"/>
      <c r="O290" s="29"/>
      <c r="P290" s="11"/>
      <c r="Q290" s="231"/>
      <c r="S290" s="29"/>
      <c r="W290" s="29"/>
      <c r="X290" s="34"/>
      <c r="Y290" s="152"/>
      <c r="Z290" s="34"/>
    </row>
    <row r="291" spans="1:26" s="190" customFormat="1" x14ac:dyDescent="0.2">
      <c r="A291" s="152"/>
      <c r="C291" s="29"/>
      <c r="D291" s="10"/>
      <c r="E291" s="29"/>
      <c r="F291" s="152"/>
      <c r="G291" s="2"/>
      <c r="H291" s="34"/>
      <c r="I291" s="250"/>
      <c r="J291" s="11"/>
      <c r="K291" s="11"/>
      <c r="L291" s="11"/>
      <c r="M291" s="11"/>
      <c r="N291" s="152"/>
      <c r="O291" s="29"/>
      <c r="P291" s="11"/>
      <c r="Q291" s="231"/>
      <c r="S291" s="29"/>
      <c r="W291" s="29"/>
      <c r="X291" s="34"/>
      <c r="Y291" s="152"/>
      <c r="Z291" s="34"/>
    </row>
    <row r="292" spans="1:26" s="190" customFormat="1" x14ac:dyDescent="0.2">
      <c r="A292" s="152"/>
      <c r="C292" s="29"/>
      <c r="D292" s="10"/>
      <c r="E292" s="29"/>
      <c r="F292" s="152"/>
      <c r="G292" s="2"/>
      <c r="H292" s="34"/>
      <c r="I292" s="250"/>
      <c r="J292" s="11"/>
      <c r="K292" s="11"/>
      <c r="L292" s="11"/>
      <c r="M292" s="11"/>
      <c r="N292" s="152"/>
      <c r="O292" s="29"/>
      <c r="P292" s="11"/>
      <c r="Q292" s="231"/>
      <c r="S292" s="29"/>
      <c r="W292" s="29"/>
      <c r="X292" s="34"/>
      <c r="Y292" s="152"/>
      <c r="Z292" s="34"/>
    </row>
    <row r="293" spans="1:26" s="190" customFormat="1" x14ac:dyDescent="0.2">
      <c r="A293" s="152"/>
      <c r="C293" s="29"/>
      <c r="D293" s="10"/>
      <c r="E293" s="29"/>
      <c r="F293" s="152"/>
      <c r="G293" s="2"/>
      <c r="H293" s="34"/>
      <c r="I293" s="250"/>
      <c r="J293" s="11"/>
      <c r="K293" s="11"/>
      <c r="L293" s="11"/>
      <c r="M293" s="11"/>
      <c r="N293" s="152"/>
      <c r="O293" s="29"/>
      <c r="P293" s="11"/>
      <c r="Q293" s="231"/>
      <c r="S293" s="29"/>
      <c r="W293" s="29"/>
      <c r="X293" s="34"/>
      <c r="Y293" s="152"/>
      <c r="Z293" s="34"/>
    </row>
    <row r="294" spans="1:26" s="190" customFormat="1" x14ac:dyDescent="0.2">
      <c r="A294" s="152"/>
      <c r="C294" s="29"/>
      <c r="D294" s="10"/>
      <c r="E294" s="29"/>
      <c r="F294" s="152"/>
      <c r="G294" s="2"/>
      <c r="H294" s="34"/>
      <c r="I294" s="250"/>
      <c r="J294" s="11"/>
      <c r="K294" s="11"/>
      <c r="L294" s="11"/>
      <c r="M294" s="11"/>
      <c r="N294" s="152"/>
      <c r="O294" s="29"/>
      <c r="P294" s="11"/>
      <c r="Q294" s="231"/>
      <c r="S294" s="29"/>
      <c r="W294" s="29"/>
      <c r="X294" s="34"/>
      <c r="Y294" s="152"/>
      <c r="Z294" s="34"/>
    </row>
    <row r="295" spans="1:26" s="190" customFormat="1" x14ac:dyDescent="0.2">
      <c r="A295" s="152"/>
      <c r="C295" s="29"/>
      <c r="D295" s="10"/>
      <c r="E295" s="29"/>
      <c r="F295" s="152"/>
      <c r="G295" s="2"/>
      <c r="H295" s="34"/>
      <c r="I295" s="250"/>
      <c r="J295" s="11"/>
      <c r="K295" s="11"/>
      <c r="L295" s="11"/>
      <c r="M295" s="11"/>
      <c r="N295" s="152"/>
      <c r="O295" s="29"/>
      <c r="P295" s="11"/>
      <c r="Q295" s="231"/>
      <c r="S295" s="29"/>
      <c r="W295" s="29"/>
      <c r="X295" s="34"/>
      <c r="Y295" s="152"/>
      <c r="Z295" s="34"/>
    </row>
    <row r="296" spans="1:26" s="190" customFormat="1" x14ac:dyDescent="0.2">
      <c r="A296" s="152"/>
      <c r="C296" s="29"/>
      <c r="D296" s="10"/>
      <c r="E296" s="29"/>
      <c r="F296" s="152"/>
      <c r="G296" s="2"/>
      <c r="H296" s="34"/>
      <c r="I296" s="250"/>
      <c r="J296" s="11"/>
      <c r="K296" s="11"/>
      <c r="L296" s="11"/>
      <c r="M296" s="11"/>
      <c r="N296" s="152"/>
      <c r="O296" s="29"/>
      <c r="P296" s="11"/>
      <c r="Q296" s="231"/>
      <c r="S296" s="29"/>
      <c r="W296" s="29"/>
      <c r="X296" s="34"/>
      <c r="Y296" s="152"/>
      <c r="Z296" s="34"/>
    </row>
    <row r="297" spans="1:26" s="190" customFormat="1" x14ac:dyDescent="0.2">
      <c r="A297" s="152"/>
      <c r="C297" s="29"/>
      <c r="D297" s="10"/>
      <c r="E297" s="29"/>
      <c r="F297" s="152"/>
      <c r="G297" s="2"/>
      <c r="H297" s="34"/>
      <c r="I297" s="250"/>
      <c r="J297" s="11"/>
      <c r="K297" s="11"/>
      <c r="L297" s="11"/>
      <c r="M297" s="11"/>
      <c r="N297" s="152"/>
      <c r="O297" s="29"/>
      <c r="P297" s="11"/>
      <c r="Q297" s="231"/>
      <c r="S297" s="29"/>
      <c r="W297" s="29"/>
      <c r="X297" s="34"/>
      <c r="Y297" s="152"/>
      <c r="Z297" s="34"/>
    </row>
    <row r="298" spans="1:26" s="190" customFormat="1" x14ac:dyDescent="0.2">
      <c r="A298" s="152"/>
      <c r="C298" s="29"/>
      <c r="D298" s="10"/>
      <c r="E298" s="29"/>
      <c r="F298" s="152"/>
      <c r="G298" s="2"/>
      <c r="H298" s="34"/>
      <c r="I298" s="250"/>
      <c r="J298" s="11"/>
      <c r="K298" s="11"/>
      <c r="L298" s="11"/>
      <c r="M298" s="11"/>
      <c r="N298" s="152"/>
      <c r="O298" s="29"/>
      <c r="P298" s="11"/>
      <c r="Q298" s="231"/>
      <c r="S298" s="29"/>
      <c r="W298" s="29"/>
      <c r="X298" s="34"/>
      <c r="Y298" s="152"/>
      <c r="Z298" s="34"/>
    </row>
    <row r="299" spans="1:26" s="190" customFormat="1" x14ac:dyDescent="0.2">
      <c r="A299" s="152"/>
      <c r="C299" s="29"/>
      <c r="D299" s="10"/>
      <c r="E299" s="29"/>
      <c r="F299" s="152"/>
      <c r="G299" s="2"/>
      <c r="H299" s="34"/>
      <c r="I299" s="250"/>
      <c r="J299" s="11"/>
      <c r="K299" s="11"/>
      <c r="L299" s="11"/>
      <c r="M299" s="11"/>
      <c r="N299" s="152"/>
      <c r="O299" s="29"/>
      <c r="P299" s="11"/>
      <c r="Q299" s="231"/>
      <c r="S299" s="29"/>
      <c r="W299" s="29"/>
      <c r="X299" s="34"/>
      <c r="Y299" s="152"/>
      <c r="Z299" s="34"/>
    </row>
    <row r="300" spans="1:26" s="190" customFormat="1" x14ac:dyDescent="0.2">
      <c r="A300" s="152"/>
      <c r="C300" s="29"/>
      <c r="D300" s="10"/>
      <c r="E300" s="29"/>
      <c r="F300" s="152"/>
      <c r="G300" s="2"/>
      <c r="H300" s="34"/>
      <c r="I300" s="250"/>
      <c r="J300" s="11"/>
      <c r="K300" s="11"/>
      <c r="L300" s="11"/>
      <c r="M300" s="11"/>
      <c r="N300" s="152"/>
      <c r="O300" s="29"/>
      <c r="P300" s="11"/>
      <c r="Q300" s="231"/>
      <c r="S300" s="29"/>
      <c r="W300" s="29"/>
      <c r="X300" s="34"/>
      <c r="Y300" s="152"/>
      <c r="Z300" s="34"/>
    </row>
    <row r="301" spans="1:26" s="190" customFormat="1" x14ac:dyDescent="0.2">
      <c r="A301" s="152"/>
      <c r="C301" s="29"/>
      <c r="D301" s="10"/>
      <c r="E301" s="29"/>
      <c r="F301" s="152"/>
      <c r="G301" s="2"/>
      <c r="H301" s="34"/>
      <c r="I301" s="250"/>
      <c r="J301" s="11"/>
      <c r="K301" s="11"/>
      <c r="L301" s="11"/>
      <c r="M301" s="11"/>
      <c r="N301" s="152"/>
      <c r="O301" s="29"/>
      <c r="P301" s="11"/>
      <c r="Q301" s="231"/>
      <c r="S301" s="29"/>
      <c r="W301" s="29"/>
      <c r="X301" s="34"/>
      <c r="Y301" s="152"/>
      <c r="Z301" s="34"/>
    </row>
    <row r="302" spans="1:26" s="190" customFormat="1" x14ac:dyDescent="0.2">
      <c r="A302" s="152"/>
      <c r="C302" s="29"/>
      <c r="D302" s="10"/>
      <c r="E302" s="29"/>
      <c r="F302" s="152"/>
      <c r="G302" s="2"/>
      <c r="H302" s="34"/>
      <c r="I302" s="250"/>
      <c r="J302" s="11"/>
      <c r="K302" s="11"/>
      <c r="L302" s="11"/>
      <c r="M302" s="11"/>
      <c r="N302" s="152"/>
      <c r="O302" s="29"/>
      <c r="P302" s="11"/>
      <c r="Q302" s="231"/>
      <c r="S302" s="29"/>
      <c r="W302" s="29"/>
      <c r="X302" s="34"/>
      <c r="Y302" s="152"/>
      <c r="Z302" s="34"/>
    </row>
    <row r="303" spans="1:26" s="190" customFormat="1" x14ac:dyDescent="0.2">
      <c r="A303" s="152"/>
      <c r="C303" s="29"/>
      <c r="D303" s="10"/>
      <c r="E303" s="29"/>
      <c r="F303" s="152"/>
      <c r="G303" s="2"/>
      <c r="H303" s="34"/>
      <c r="I303" s="250"/>
      <c r="J303" s="11"/>
      <c r="K303" s="11"/>
      <c r="L303" s="11"/>
      <c r="M303" s="11"/>
      <c r="N303" s="152"/>
      <c r="O303" s="29"/>
      <c r="P303" s="11"/>
      <c r="Q303" s="231"/>
      <c r="S303" s="29"/>
      <c r="W303" s="29"/>
      <c r="X303" s="34"/>
      <c r="Y303" s="152"/>
      <c r="Z303" s="34"/>
    </row>
    <row r="304" spans="1:26" s="190" customFormat="1" x14ac:dyDescent="0.2">
      <c r="A304" s="152"/>
      <c r="C304" s="29"/>
      <c r="D304" s="10"/>
      <c r="E304" s="29"/>
      <c r="F304" s="152"/>
      <c r="G304" s="2"/>
      <c r="H304" s="34"/>
      <c r="I304" s="250"/>
      <c r="J304" s="11"/>
      <c r="K304" s="11"/>
      <c r="L304" s="11"/>
      <c r="M304" s="11"/>
      <c r="N304" s="152"/>
      <c r="O304" s="29"/>
      <c r="P304" s="11"/>
      <c r="Q304" s="231"/>
      <c r="S304" s="29"/>
      <c r="W304" s="29"/>
      <c r="X304" s="34"/>
      <c r="Y304" s="152"/>
      <c r="Z304" s="34"/>
    </row>
    <row r="305" spans="1:26" s="190" customFormat="1" x14ac:dyDescent="0.2">
      <c r="A305" s="152"/>
      <c r="C305" s="29"/>
      <c r="D305" s="10"/>
      <c r="E305" s="29"/>
      <c r="F305" s="152"/>
      <c r="G305" s="2"/>
      <c r="H305" s="34"/>
      <c r="I305" s="250"/>
      <c r="J305" s="11"/>
      <c r="K305" s="11"/>
      <c r="L305" s="11"/>
      <c r="M305" s="11"/>
      <c r="N305" s="152"/>
      <c r="O305" s="29"/>
      <c r="P305" s="11"/>
      <c r="Q305" s="231"/>
      <c r="S305" s="29"/>
      <c r="W305" s="29"/>
      <c r="X305" s="34"/>
      <c r="Y305" s="152"/>
      <c r="Z305" s="34"/>
    </row>
    <row r="306" spans="1:26" s="190" customFormat="1" x14ac:dyDescent="0.2">
      <c r="A306" s="152"/>
      <c r="C306" s="29"/>
      <c r="D306" s="10"/>
      <c r="E306" s="29"/>
      <c r="F306" s="152"/>
      <c r="G306" s="2"/>
      <c r="H306" s="34"/>
      <c r="I306" s="250"/>
      <c r="J306" s="11"/>
      <c r="K306" s="11"/>
      <c r="L306" s="11"/>
      <c r="M306" s="11"/>
      <c r="N306" s="152"/>
      <c r="O306" s="29"/>
      <c r="P306" s="11"/>
      <c r="Q306" s="231"/>
      <c r="S306" s="29"/>
      <c r="W306" s="29"/>
      <c r="X306" s="34"/>
      <c r="Y306" s="152"/>
      <c r="Z306" s="34"/>
    </row>
    <row r="307" spans="1:26" s="190" customFormat="1" x14ac:dyDescent="0.2">
      <c r="A307" s="152"/>
      <c r="C307" s="29"/>
      <c r="D307" s="10"/>
      <c r="E307" s="29"/>
      <c r="F307" s="152"/>
      <c r="G307" s="2"/>
      <c r="H307" s="34"/>
      <c r="I307" s="250"/>
      <c r="J307" s="11"/>
      <c r="K307" s="11"/>
      <c r="L307" s="11"/>
      <c r="M307" s="11"/>
      <c r="N307" s="152"/>
      <c r="O307" s="29"/>
      <c r="P307" s="11"/>
      <c r="Q307" s="231"/>
      <c r="S307" s="29"/>
      <c r="W307" s="29"/>
      <c r="X307" s="34"/>
      <c r="Y307" s="152"/>
      <c r="Z307" s="34"/>
    </row>
    <row r="308" spans="1:26" s="190" customFormat="1" x14ac:dyDescent="0.2">
      <c r="A308" s="152"/>
      <c r="C308" s="29"/>
      <c r="D308" s="10"/>
      <c r="E308" s="29"/>
      <c r="F308" s="152"/>
      <c r="G308" s="2"/>
      <c r="H308" s="34"/>
      <c r="I308" s="250"/>
      <c r="J308" s="11"/>
      <c r="K308" s="11"/>
      <c r="L308" s="11"/>
      <c r="M308" s="11"/>
      <c r="N308" s="152"/>
      <c r="O308" s="29"/>
      <c r="P308" s="11"/>
      <c r="Q308" s="231"/>
      <c r="S308" s="29"/>
      <c r="W308" s="29"/>
      <c r="X308" s="34"/>
      <c r="Y308" s="152"/>
      <c r="Z308" s="34"/>
    </row>
    <row r="309" spans="1:26" s="190" customFormat="1" x14ac:dyDescent="0.2">
      <c r="A309" s="152"/>
      <c r="C309" s="29"/>
      <c r="D309" s="10"/>
      <c r="E309" s="29"/>
      <c r="F309" s="152"/>
      <c r="G309" s="2"/>
      <c r="H309" s="34"/>
      <c r="I309" s="250"/>
      <c r="J309" s="11"/>
      <c r="K309" s="11"/>
      <c r="L309" s="11"/>
      <c r="M309" s="11"/>
      <c r="N309" s="152"/>
      <c r="O309" s="29"/>
      <c r="P309" s="11"/>
      <c r="Q309" s="231"/>
      <c r="S309" s="29"/>
      <c r="W309" s="29"/>
      <c r="X309" s="34"/>
      <c r="Y309" s="152"/>
      <c r="Z309" s="34"/>
    </row>
    <row r="310" spans="1:26" s="190" customFormat="1" x14ac:dyDescent="0.2">
      <c r="A310" s="152"/>
      <c r="C310" s="29"/>
      <c r="D310" s="10"/>
      <c r="E310" s="29"/>
      <c r="F310" s="152"/>
      <c r="G310" s="2"/>
      <c r="H310" s="34"/>
      <c r="I310" s="250"/>
      <c r="J310" s="11"/>
      <c r="K310" s="11"/>
      <c r="L310" s="11"/>
      <c r="M310" s="11"/>
      <c r="N310" s="152"/>
      <c r="O310" s="29"/>
      <c r="P310" s="11"/>
      <c r="Q310" s="231"/>
      <c r="S310" s="29"/>
      <c r="W310" s="29"/>
      <c r="X310" s="34"/>
      <c r="Y310" s="152"/>
      <c r="Z310" s="34"/>
    </row>
    <row r="311" spans="1:26" s="190" customFormat="1" x14ac:dyDescent="0.2">
      <c r="A311" s="152"/>
      <c r="C311" s="29"/>
      <c r="D311" s="10"/>
      <c r="E311" s="29"/>
      <c r="F311" s="152"/>
      <c r="G311" s="2"/>
      <c r="H311" s="34"/>
      <c r="I311" s="250"/>
      <c r="J311" s="11"/>
      <c r="K311" s="11"/>
      <c r="L311" s="11"/>
      <c r="M311" s="11"/>
      <c r="N311" s="152"/>
      <c r="O311" s="29"/>
      <c r="P311" s="11"/>
      <c r="Q311" s="231"/>
      <c r="S311" s="29"/>
      <c r="W311" s="29"/>
      <c r="X311" s="34"/>
      <c r="Y311" s="152"/>
      <c r="Z311" s="34"/>
    </row>
    <row r="312" spans="1:26" s="190" customFormat="1" x14ac:dyDescent="0.2">
      <c r="A312" s="152"/>
      <c r="C312" s="29"/>
      <c r="D312" s="10"/>
      <c r="E312" s="29"/>
      <c r="F312" s="152"/>
      <c r="G312" s="2"/>
      <c r="H312" s="34"/>
      <c r="I312" s="250"/>
      <c r="J312" s="11"/>
      <c r="K312" s="11"/>
      <c r="L312" s="11"/>
      <c r="M312" s="11"/>
      <c r="N312" s="152"/>
      <c r="O312" s="29"/>
      <c r="P312" s="11"/>
      <c r="Q312" s="231"/>
      <c r="S312" s="29"/>
      <c r="W312" s="29"/>
      <c r="X312" s="34"/>
      <c r="Y312" s="152"/>
      <c r="Z312" s="34"/>
    </row>
    <row r="313" spans="1:26" s="190" customFormat="1" x14ac:dyDescent="0.2">
      <c r="A313" s="152"/>
      <c r="C313" s="29"/>
      <c r="D313" s="10"/>
      <c r="E313" s="29"/>
      <c r="F313" s="152"/>
      <c r="G313" s="2"/>
      <c r="H313" s="34"/>
      <c r="I313" s="250"/>
      <c r="J313" s="11"/>
      <c r="K313" s="11"/>
      <c r="L313" s="11"/>
      <c r="M313" s="11"/>
      <c r="N313" s="152"/>
      <c r="O313" s="29"/>
      <c r="P313" s="11"/>
      <c r="Q313" s="231"/>
      <c r="S313" s="29"/>
      <c r="W313" s="29"/>
      <c r="X313" s="34"/>
      <c r="Y313" s="152"/>
      <c r="Z313" s="34"/>
    </row>
    <row r="314" spans="1:26" s="190" customFormat="1" x14ac:dyDescent="0.2">
      <c r="A314" s="152"/>
      <c r="C314" s="29"/>
      <c r="D314" s="10"/>
      <c r="E314" s="29"/>
      <c r="F314" s="152"/>
      <c r="G314" s="2"/>
      <c r="H314" s="34"/>
      <c r="I314" s="250"/>
      <c r="J314" s="11"/>
      <c r="K314" s="11"/>
      <c r="L314" s="11"/>
      <c r="M314" s="11"/>
      <c r="N314" s="152"/>
      <c r="O314" s="29"/>
      <c r="P314" s="11"/>
      <c r="Q314" s="231"/>
      <c r="S314" s="29"/>
      <c r="W314" s="29"/>
      <c r="X314" s="34"/>
      <c r="Y314" s="152"/>
      <c r="Z314" s="34"/>
    </row>
    <row r="315" spans="1:26" s="190" customFormat="1" x14ac:dyDescent="0.2">
      <c r="A315" s="152"/>
      <c r="C315" s="29"/>
      <c r="D315" s="10"/>
      <c r="E315" s="29"/>
      <c r="F315" s="152"/>
      <c r="G315" s="2"/>
      <c r="H315" s="34"/>
      <c r="I315" s="250"/>
      <c r="J315" s="11"/>
      <c r="K315" s="11"/>
      <c r="L315" s="11"/>
      <c r="M315" s="11"/>
      <c r="N315" s="152"/>
      <c r="O315" s="29"/>
      <c r="P315" s="11"/>
      <c r="Q315" s="231"/>
      <c r="S315" s="29"/>
      <c r="W315" s="29"/>
      <c r="X315" s="34"/>
      <c r="Y315" s="152"/>
      <c r="Z315" s="34"/>
    </row>
    <row r="316" spans="1:26" s="190" customFormat="1" x14ac:dyDescent="0.2">
      <c r="A316" s="152"/>
      <c r="C316" s="29"/>
      <c r="D316" s="10"/>
      <c r="E316" s="29"/>
      <c r="F316" s="152"/>
      <c r="G316" s="2"/>
      <c r="H316" s="34"/>
      <c r="I316" s="250"/>
      <c r="J316" s="11"/>
      <c r="K316" s="11"/>
      <c r="L316" s="11"/>
      <c r="M316" s="11"/>
      <c r="N316" s="152"/>
      <c r="O316" s="29"/>
      <c r="P316" s="11"/>
      <c r="Q316" s="231"/>
      <c r="S316" s="29"/>
      <c r="W316" s="29"/>
      <c r="X316" s="34"/>
      <c r="Y316" s="152"/>
      <c r="Z316" s="34"/>
    </row>
    <row r="317" spans="1:26" s="190" customFormat="1" x14ac:dyDescent="0.2">
      <c r="A317" s="152"/>
      <c r="C317" s="29"/>
      <c r="D317" s="10"/>
      <c r="E317" s="29"/>
      <c r="F317" s="152"/>
      <c r="G317" s="2"/>
      <c r="H317" s="34"/>
      <c r="I317" s="250"/>
      <c r="J317" s="11"/>
      <c r="K317" s="11"/>
      <c r="L317" s="11"/>
      <c r="M317" s="11"/>
      <c r="N317" s="152"/>
      <c r="O317" s="29"/>
      <c r="P317" s="11"/>
      <c r="Q317" s="231"/>
      <c r="S317" s="29"/>
      <c r="W317" s="29"/>
      <c r="X317" s="34"/>
      <c r="Y317" s="152"/>
      <c r="Z317" s="34"/>
    </row>
    <row r="318" spans="1:26" s="190" customFormat="1" x14ac:dyDescent="0.2">
      <c r="A318" s="152"/>
      <c r="C318" s="29"/>
      <c r="D318" s="10"/>
      <c r="E318" s="29"/>
      <c r="F318" s="152"/>
      <c r="G318" s="2"/>
      <c r="H318" s="34"/>
      <c r="I318" s="250"/>
      <c r="J318" s="11"/>
      <c r="K318" s="11"/>
      <c r="L318" s="11"/>
      <c r="M318" s="11"/>
      <c r="N318" s="152"/>
      <c r="O318" s="29"/>
      <c r="P318" s="11"/>
      <c r="Q318" s="231"/>
      <c r="S318" s="29"/>
      <c r="W318" s="29"/>
      <c r="X318" s="34"/>
      <c r="Y318" s="152"/>
      <c r="Z318" s="34"/>
    </row>
    <row r="319" spans="1:26" s="190" customFormat="1" x14ac:dyDescent="0.2">
      <c r="A319" s="152"/>
      <c r="C319" s="29"/>
      <c r="D319" s="10"/>
      <c r="E319" s="29"/>
      <c r="F319" s="152"/>
      <c r="G319" s="2"/>
      <c r="H319" s="34"/>
      <c r="I319" s="250"/>
      <c r="J319" s="11"/>
      <c r="K319" s="11"/>
      <c r="L319" s="11"/>
      <c r="M319" s="11"/>
      <c r="N319" s="152"/>
      <c r="O319" s="29"/>
      <c r="P319" s="11"/>
      <c r="Q319" s="231"/>
      <c r="S319" s="29"/>
      <c r="W319" s="29"/>
      <c r="X319" s="34"/>
      <c r="Y319" s="152"/>
      <c r="Z319" s="34"/>
    </row>
    <row r="320" spans="1:26" s="190" customFormat="1" x14ac:dyDescent="0.2">
      <c r="A320" s="152"/>
      <c r="C320" s="29"/>
      <c r="D320" s="10"/>
      <c r="E320" s="29"/>
      <c r="F320" s="152"/>
      <c r="G320" s="2"/>
      <c r="H320" s="34"/>
      <c r="I320" s="250"/>
      <c r="J320" s="11"/>
      <c r="K320" s="11"/>
      <c r="L320" s="11"/>
      <c r="M320" s="11"/>
      <c r="N320" s="152"/>
      <c r="O320" s="29"/>
      <c r="P320" s="11"/>
      <c r="Q320" s="231"/>
      <c r="S320" s="29"/>
      <c r="W320" s="29"/>
      <c r="X320" s="34"/>
      <c r="Y320" s="152"/>
      <c r="Z320" s="34"/>
    </row>
    <row r="321" spans="1:26" s="190" customFormat="1" x14ac:dyDescent="0.2">
      <c r="A321" s="152"/>
      <c r="C321" s="29"/>
      <c r="D321" s="10"/>
      <c r="E321" s="29"/>
      <c r="F321" s="152"/>
      <c r="G321" s="2"/>
      <c r="H321" s="34"/>
      <c r="I321" s="250"/>
      <c r="J321" s="11"/>
      <c r="K321" s="11"/>
      <c r="L321" s="11"/>
      <c r="M321" s="11"/>
      <c r="N321" s="152"/>
      <c r="O321" s="29"/>
      <c r="P321" s="11"/>
      <c r="Q321" s="231"/>
      <c r="S321" s="29"/>
      <c r="W321" s="29"/>
      <c r="X321" s="34"/>
      <c r="Y321" s="152"/>
      <c r="Z321" s="34"/>
    </row>
    <row r="322" spans="1:26" s="190" customFormat="1" x14ac:dyDescent="0.2">
      <c r="A322" s="152"/>
      <c r="C322" s="29"/>
      <c r="D322" s="10"/>
      <c r="E322" s="29"/>
      <c r="F322" s="152"/>
      <c r="G322" s="2"/>
      <c r="H322" s="34"/>
      <c r="I322" s="250"/>
      <c r="J322" s="11"/>
      <c r="K322" s="11"/>
      <c r="L322" s="11"/>
      <c r="M322" s="11"/>
      <c r="N322" s="152"/>
      <c r="O322" s="29"/>
      <c r="P322" s="11"/>
      <c r="Q322" s="231"/>
      <c r="S322" s="29"/>
      <c r="W322" s="29"/>
      <c r="X322" s="34"/>
      <c r="Y322" s="152"/>
      <c r="Z322" s="34"/>
    </row>
    <row r="323" spans="1:26" s="190" customFormat="1" x14ac:dyDescent="0.2">
      <c r="A323" s="152"/>
      <c r="C323" s="29"/>
      <c r="D323" s="10"/>
      <c r="E323" s="29"/>
      <c r="F323" s="152"/>
      <c r="G323" s="2"/>
      <c r="H323" s="34"/>
      <c r="I323" s="250"/>
      <c r="J323" s="11"/>
      <c r="K323" s="11"/>
      <c r="L323" s="11"/>
      <c r="M323" s="11"/>
      <c r="N323" s="152"/>
      <c r="O323" s="29"/>
      <c r="P323" s="11"/>
      <c r="Q323" s="231"/>
      <c r="S323" s="29"/>
      <c r="W323" s="29"/>
      <c r="X323" s="34"/>
      <c r="Y323" s="152"/>
      <c r="Z323" s="34"/>
    </row>
    <row r="324" spans="1:26" s="190" customFormat="1" x14ac:dyDescent="0.2">
      <c r="A324" s="152"/>
      <c r="C324" s="29"/>
      <c r="D324" s="10"/>
      <c r="E324" s="29"/>
      <c r="F324" s="152"/>
      <c r="G324" s="2"/>
      <c r="H324" s="34"/>
      <c r="I324" s="250"/>
      <c r="J324" s="11"/>
      <c r="K324" s="11"/>
      <c r="L324" s="11"/>
      <c r="M324" s="11"/>
      <c r="N324" s="152"/>
      <c r="O324" s="29"/>
      <c r="P324" s="11"/>
      <c r="Q324" s="231"/>
      <c r="S324" s="29"/>
      <c r="W324" s="29"/>
      <c r="X324" s="34"/>
      <c r="Y324" s="152"/>
      <c r="Z324" s="34"/>
    </row>
    <row r="325" spans="1:26" s="190" customFormat="1" x14ac:dyDescent="0.2">
      <c r="A325" s="152"/>
      <c r="C325" s="29"/>
      <c r="D325" s="10"/>
      <c r="E325" s="29"/>
      <c r="F325" s="152"/>
      <c r="G325" s="2"/>
      <c r="H325" s="34"/>
      <c r="I325" s="250"/>
      <c r="J325" s="11"/>
      <c r="K325" s="11"/>
      <c r="L325" s="11"/>
      <c r="M325" s="11"/>
      <c r="N325" s="152"/>
      <c r="O325" s="29"/>
      <c r="P325" s="11"/>
      <c r="Q325" s="231"/>
      <c r="S325" s="29"/>
      <c r="W325" s="29"/>
      <c r="X325" s="34"/>
      <c r="Y325" s="152"/>
      <c r="Z325" s="34"/>
    </row>
    <row r="326" spans="1:26" s="190" customFormat="1" x14ac:dyDescent="0.2">
      <c r="A326" s="152"/>
      <c r="C326" s="29"/>
      <c r="D326" s="10"/>
      <c r="E326" s="29"/>
      <c r="F326" s="152"/>
      <c r="G326" s="2"/>
      <c r="H326" s="34"/>
      <c r="I326" s="250"/>
      <c r="J326" s="11"/>
      <c r="K326" s="11"/>
      <c r="L326" s="11"/>
      <c r="M326" s="11"/>
      <c r="N326" s="152"/>
      <c r="O326" s="29"/>
      <c r="P326" s="11"/>
      <c r="Q326" s="231"/>
      <c r="S326" s="29"/>
      <c r="W326" s="29"/>
      <c r="X326" s="34"/>
      <c r="Y326" s="152"/>
      <c r="Z326" s="34"/>
    </row>
    <row r="327" spans="1:26" s="190" customFormat="1" x14ac:dyDescent="0.2">
      <c r="A327" s="152"/>
      <c r="C327" s="29"/>
      <c r="D327" s="10"/>
      <c r="E327" s="29"/>
      <c r="F327" s="152"/>
      <c r="G327" s="2"/>
      <c r="H327" s="34"/>
      <c r="I327" s="250"/>
      <c r="J327" s="11"/>
      <c r="K327" s="11"/>
      <c r="L327" s="11"/>
      <c r="M327" s="11"/>
      <c r="N327" s="152"/>
      <c r="O327" s="29"/>
      <c r="P327" s="11"/>
      <c r="Q327" s="231"/>
      <c r="S327" s="29"/>
      <c r="W327" s="29"/>
      <c r="X327" s="34"/>
      <c r="Y327" s="152"/>
      <c r="Z327" s="34"/>
    </row>
    <row r="328" spans="1:26" s="190" customFormat="1" x14ac:dyDescent="0.2">
      <c r="A328" s="152"/>
      <c r="C328" s="29"/>
      <c r="D328" s="10"/>
      <c r="E328" s="29"/>
      <c r="F328" s="152"/>
      <c r="G328" s="2"/>
      <c r="H328" s="34"/>
      <c r="I328" s="250"/>
      <c r="J328" s="11"/>
      <c r="K328" s="11"/>
      <c r="L328" s="11"/>
      <c r="M328" s="11"/>
      <c r="N328" s="152"/>
      <c r="O328" s="29"/>
      <c r="P328" s="11"/>
      <c r="Q328" s="231"/>
      <c r="S328" s="29"/>
      <c r="W328" s="29"/>
      <c r="X328" s="34"/>
      <c r="Y328" s="152"/>
      <c r="Z328" s="34"/>
    </row>
    <row r="329" spans="1:26" s="190" customFormat="1" x14ac:dyDescent="0.2">
      <c r="A329" s="152"/>
      <c r="C329" s="29"/>
      <c r="D329" s="10"/>
      <c r="E329" s="29"/>
      <c r="F329" s="152"/>
      <c r="G329" s="2"/>
      <c r="H329" s="34"/>
      <c r="I329" s="250"/>
      <c r="J329" s="11"/>
      <c r="K329" s="11"/>
      <c r="L329" s="11"/>
      <c r="M329" s="11"/>
      <c r="N329" s="152"/>
      <c r="O329" s="29"/>
      <c r="P329" s="11"/>
      <c r="Q329" s="231"/>
      <c r="S329" s="29"/>
      <c r="W329" s="29"/>
      <c r="X329" s="34"/>
      <c r="Y329" s="152"/>
      <c r="Z329" s="34"/>
    </row>
    <row r="330" spans="1:26" s="190" customFormat="1" x14ac:dyDescent="0.2">
      <c r="A330" s="152"/>
      <c r="C330" s="29"/>
      <c r="D330" s="10"/>
      <c r="E330" s="29"/>
      <c r="F330" s="152"/>
      <c r="G330" s="2"/>
      <c r="H330" s="34"/>
      <c r="I330" s="250"/>
      <c r="J330" s="11"/>
      <c r="K330" s="11"/>
      <c r="L330" s="11"/>
      <c r="M330" s="11"/>
      <c r="N330" s="152"/>
      <c r="O330" s="29"/>
      <c r="P330" s="11"/>
      <c r="Q330" s="231"/>
      <c r="S330" s="29"/>
      <c r="W330" s="29"/>
      <c r="X330" s="34"/>
      <c r="Y330" s="152"/>
      <c r="Z330" s="34"/>
    </row>
    <row r="331" spans="1:26" s="190" customFormat="1" x14ac:dyDescent="0.2">
      <c r="A331" s="152"/>
      <c r="C331" s="29"/>
      <c r="D331" s="10"/>
      <c r="E331" s="29"/>
      <c r="F331" s="152"/>
      <c r="G331" s="2"/>
      <c r="H331" s="34"/>
      <c r="I331" s="250"/>
      <c r="J331" s="11"/>
      <c r="K331" s="11"/>
      <c r="L331" s="11"/>
      <c r="M331" s="11"/>
      <c r="N331" s="152"/>
      <c r="O331" s="29"/>
      <c r="P331" s="11"/>
      <c r="Q331" s="231"/>
      <c r="S331" s="29"/>
      <c r="W331" s="29"/>
      <c r="X331" s="34"/>
      <c r="Y331" s="152"/>
      <c r="Z331" s="34"/>
    </row>
    <row r="332" spans="1:26" s="190" customFormat="1" x14ac:dyDescent="0.2">
      <c r="A332" s="152"/>
      <c r="C332" s="29"/>
      <c r="D332" s="10"/>
      <c r="E332" s="29"/>
      <c r="F332" s="152"/>
      <c r="G332" s="2"/>
      <c r="H332" s="34"/>
      <c r="I332" s="250"/>
      <c r="J332" s="11"/>
      <c r="K332" s="11"/>
      <c r="L332" s="11"/>
      <c r="M332" s="11"/>
      <c r="N332" s="152"/>
      <c r="O332" s="29"/>
      <c r="P332" s="11"/>
      <c r="Q332" s="231"/>
      <c r="S332" s="29"/>
      <c r="W332" s="29"/>
      <c r="X332" s="34"/>
      <c r="Y332" s="152"/>
      <c r="Z332" s="34"/>
    </row>
    <row r="333" spans="1:26" s="190" customFormat="1" x14ac:dyDescent="0.2">
      <c r="A333" s="152"/>
      <c r="C333" s="29"/>
      <c r="D333" s="10"/>
      <c r="E333" s="29"/>
      <c r="F333" s="152"/>
      <c r="G333" s="2"/>
      <c r="H333" s="34"/>
      <c r="I333" s="250"/>
      <c r="J333" s="11"/>
      <c r="K333" s="11"/>
      <c r="L333" s="11"/>
      <c r="M333" s="11"/>
      <c r="N333" s="152"/>
      <c r="O333" s="29"/>
      <c r="P333" s="11"/>
      <c r="Q333" s="231"/>
      <c r="S333" s="29"/>
      <c r="W333" s="29"/>
      <c r="X333" s="34"/>
      <c r="Y333" s="152"/>
      <c r="Z333" s="34"/>
    </row>
    <row r="334" spans="1:26" s="190" customFormat="1" x14ac:dyDescent="0.2">
      <c r="A334" s="152"/>
      <c r="C334" s="29"/>
      <c r="D334" s="10"/>
      <c r="E334" s="29"/>
      <c r="F334" s="152"/>
      <c r="G334" s="2"/>
      <c r="H334" s="34"/>
      <c r="I334" s="250"/>
      <c r="J334" s="11"/>
      <c r="K334" s="11"/>
      <c r="L334" s="11"/>
      <c r="M334" s="11"/>
      <c r="N334" s="152"/>
      <c r="O334" s="29"/>
      <c r="P334" s="11"/>
      <c r="Q334" s="231"/>
      <c r="S334" s="29"/>
      <c r="W334" s="29"/>
      <c r="X334" s="34"/>
      <c r="Y334" s="152"/>
      <c r="Z334" s="34"/>
    </row>
    <row r="335" spans="1:26" s="190" customFormat="1" x14ac:dyDescent="0.2">
      <c r="A335" s="152"/>
      <c r="C335" s="29"/>
      <c r="D335" s="10"/>
      <c r="E335" s="29"/>
      <c r="F335" s="152"/>
      <c r="G335" s="2"/>
      <c r="H335" s="34"/>
      <c r="I335" s="250"/>
      <c r="J335" s="11"/>
      <c r="K335" s="11"/>
      <c r="L335" s="11"/>
      <c r="M335" s="11"/>
      <c r="N335" s="152"/>
      <c r="O335" s="29"/>
      <c r="P335" s="11"/>
      <c r="Q335" s="231"/>
      <c r="S335" s="29"/>
      <c r="W335" s="29"/>
      <c r="X335" s="34"/>
      <c r="Y335" s="152"/>
      <c r="Z335" s="34"/>
    </row>
    <row r="336" spans="1:26" s="190" customFormat="1" x14ac:dyDescent="0.2">
      <c r="A336" s="152"/>
      <c r="C336" s="29"/>
      <c r="D336" s="10"/>
      <c r="E336" s="29"/>
      <c r="F336" s="152"/>
      <c r="G336" s="2"/>
      <c r="H336" s="34"/>
      <c r="I336" s="250"/>
      <c r="J336" s="11"/>
      <c r="K336" s="11"/>
      <c r="L336" s="11"/>
      <c r="M336" s="11"/>
      <c r="N336" s="152"/>
      <c r="O336" s="29"/>
      <c r="P336" s="11"/>
      <c r="Q336" s="231"/>
      <c r="S336" s="29"/>
      <c r="W336" s="29"/>
      <c r="X336" s="34"/>
      <c r="Y336" s="152"/>
      <c r="Z336" s="34"/>
    </row>
    <row r="337" spans="1:26" s="190" customFormat="1" x14ac:dyDescent="0.2">
      <c r="A337" s="152"/>
      <c r="C337" s="29"/>
      <c r="D337" s="10"/>
      <c r="E337" s="29"/>
      <c r="F337" s="152"/>
      <c r="G337" s="2"/>
      <c r="H337" s="34"/>
      <c r="I337" s="250"/>
      <c r="J337" s="11"/>
      <c r="K337" s="11"/>
      <c r="L337" s="11"/>
      <c r="M337" s="11"/>
      <c r="N337" s="152"/>
      <c r="O337" s="29"/>
      <c r="P337" s="11"/>
      <c r="Q337" s="231"/>
      <c r="S337" s="29"/>
      <c r="W337" s="29"/>
      <c r="X337" s="34"/>
      <c r="Y337" s="152"/>
      <c r="Z337" s="34"/>
    </row>
    <row r="338" spans="1:26" s="190" customFormat="1" x14ac:dyDescent="0.2">
      <c r="A338" s="152"/>
      <c r="C338" s="29"/>
      <c r="D338" s="10"/>
      <c r="E338" s="29"/>
      <c r="F338" s="152"/>
      <c r="G338" s="2"/>
      <c r="H338" s="34"/>
      <c r="I338" s="250"/>
      <c r="J338" s="11"/>
      <c r="K338" s="11"/>
      <c r="L338" s="11"/>
      <c r="M338" s="11"/>
      <c r="N338" s="152"/>
      <c r="O338" s="29"/>
      <c r="P338" s="11"/>
      <c r="Q338" s="231"/>
      <c r="S338" s="29"/>
      <c r="W338" s="29"/>
      <c r="X338" s="34"/>
      <c r="Y338" s="152"/>
      <c r="Z338" s="34"/>
    </row>
    <row r="339" spans="1:26" s="190" customFormat="1" x14ac:dyDescent="0.2">
      <c r="A339" s="152"/>
      <c r="C339" s="29"/>
      <c r="D339" s="10"/>
      <c r="E339" s="29"/>
      <c r="F339" s="152"/>
      <c r="G339" s="2"/>
      <c r="H339" s="34"/>
      <c r="I339" s="250"/>
      <c r="J339" s="11"/>
      <c r="K339" s="11"/>
      <c r="L339" s="11"/>
      <c r="M339" s="11"/>
      <c r="N339" s="152"/>
      <c r="O339" s="29"/>
      <c r="P339" s="11"/>
      <c r="Q339" s="231"/>
      <c r="S339" s="29"/>
      <c r="W339" s="29"/>
      <c r="X339" s="34"/>
      <c r="Y339" s="152"/>
      <c r="Z339" s="34"/>
    </row>
    <row r="340" spans="1:26" s="190" customFormat="1" x14ac:dyDescent="0.2">
      <c r="A340" s="152"/>
      <c r="C340" s="29"/>
      <c r="D340" s="10"/>
      <c r="E340" s="29"/>
      <c r="F340" s="152"/>
      <c r="G340" s="2"/>
      <c r="H340" s="34"/>
      <c r="I340" s="250"/>
      <c r="J340" s="11"/>
      <c r="K340" s="11"/>
      <c r="L340" s="11"/>
      <c r="M340" s="11"/>
      <c r="N340" s="152"/>
      <c r="O340" s="29"/>
      <c r="P340" s="11"/>
      <c r="Q340" s="231"/>
      <c r="S340" s="29"/>
      <c r="W340" s="29"/>
      <c r="X340" s="34"/>
      <c r="Y340" s="152"/>
      <c r="Z340" s="34"/>
    </row>
    <row r="341" spans="1:26" s="190" customFormat="1" x14ac:dyDescent="0.2">
      <c r="A341" s="152"/>
      <c r="C341" s="29"/>
      <c r="D341" s="10"/>
      <c r="E341" s="29"/>
      <c r="F341" s="152"/>
      <c r="G341" s="2"/>
      <c r="H341" s="34"/>
      <c r="I341" s="250"/>
      <c r="J341" s="11"/>
      <c r="K341" s="11"/>
      <c r="L341" s="11"/>
      <c r="M341" s="11"/>
      <c r="N341" s="152"/>
      <c r="O341" s="29"/>
      <c r="P341" s="11"/>
      <c r="Q341" s="231"/>
      <c r="S341" s="29"/>
      <c r="W341" s="29"/>
      <c r="X341" s="34"/>
      <c r="Y341" s="152"/>
      <c r="Z341" s="34"/>
    </row>
    <row r="342" spans="1:26" s="190" customFormat="1" x14ac:dyDescent="0.2">
      <c r="A342" s="152"/>
      <c r="C342" s="29"/>
      <c r="D342" s="10"/>
      <c r="E342" s="29"/>
      <c r="F342" s="152"/>
      <c r="G342" s="2"/>
      <c r="H342" s="34"/>
      <c r="I342" s="250"/>
      <c r="J342" s="11"/>
      <c r="K342" s="11"/>
      <c r="L342" s="11"/>
      <c r="M342" s="11"/>
      <c r="N342" s="152"/>
      <c r="O342" s="29"/>
      <c r="P342" s="11"/>
      <c r="Q342" s="231"/>
      <c r="S342" s="29"/>
      <c r="W342" s="29"/>
      <c r="X342" s="34"/>
      <c r="Y342" s="152"/>
      <c r="Z342" s="34"/>
    </row>
    <row r="343" spans="1:26" s="190" customFormat="1" x14ac:dyDescent="0.2">
      <c r="A343" s="152"/>
      <c r="C343" s="29"/>
      <c r="D343" s="10"/>
      <c r="E343" s="29"/>
      <c r="F343" s="152"/>
      <c r="G343" s="2"/>
      <c r="H343" s="34"/>
      <c r="I343" s="250"/>
      <c r="J343" s="11"/>
      <c r="K343" s="11"/>
      <c r="L343" s="11"/>
      <c r="M343" s="11"/>
      <c r="N343" s="152"/>
      <c r="O343" s="29"/>
      <c r="P343" s="11"/>
      <c r="Q343" s="231"/>
      <c r="S343" s="29"/>
      <c r="W343" s="29"/>
      <c r="X343" s="34"/>
      <c r="Y343" s="152"/>
      <c r="Z343" s="34"/>
    </row>
    <row r="344" spans="1:26" s="190" customFormat="1" x14ac:dyDescent="0.2">
      <c r="A344" s="152"/>
      <c r="C344" s="29"/>
      <c r="D344" s="10"/>
      <c r="E344" s="29"/>
      <c r="F344" s="152"/>
      <c r="G344" s="2"/>
      <c r="H344" s="34"/>
      <c r="I344" s="250"/>
      <c r="J344" s="11"/>
      <c r="K344" s="11"/>
      <c r="L344" s="11"/>
      <c r="M344" s="11"/>
      <c r="N344" s="152"/>
      <c r="O344" s="29"/>
      <c r="P344" s="11"/>
      <c r="Q344" s="231"/>
      <c r="S344" s="29"/>
      <c r="W344" s="29"/>
      <c r="X344" s="34"/>
      <c r="Y344" s="152"/>
      <c r="Z344" s="34"/>
    </row>
    <row r="345" spans="1:26" s="190" customFormat="1" x14ac:dyDescent="0.2">
      <c r="A345" s="152"/>
      <c r="C345" s="29"/>
      <c r="D345" s="10"/>
      <c r="E345" s="29"/>
      <c r="F345" s="152"/>
      <c r="G345" s="2"/>
      <c r="H345" s="34"/>
      <c r="I345" s="250"/>
      <c r="J345" s="11"/>
      <c r="K345" s="11"/>
      <c r="L345" s="11"/>
      <c r="M345" s="11"/>
      <c r="N345" s="152"/>
      <c r="O345" s="29"/>
      <c r="P345" s="11"/>
      <c r="Q345" s="231"/>
      <c r="S345" s="29"/>
      <c r="W345" s="29"/>
      <c r="X345" s="34"/>
      <c r="Y345" s="152"/>
      <c r="Z345" s="34"/>
    </row>
    <row r="346" spans="1:26" s="190" customFormat="1" x14ac:dyDescent="0.2">
      <c r="A346" s="152"/>
      <c r="C346" s="29"/>
      <c r="D346" s="10"/>
      <c r="E346" s="29"/>
      <c r="F346" s="152"/>
      <c r="G346" s="2"/>
      <c r="H346" s="34"/>
      <c r="I346" s="250"/>
      <c r="J346" s="11"/>
      <c r="K346" s="11"/>
      <c r="L346" s="11"/>
      <c r="M346" s="11"/>
      <c r="N346" s="152"/>
      <c r="O346" s="29"/>
      <c r="P346" s="11"/>
      <c r="Q346" s="231"/>
      <c r="S346" s="29"/>
      <c r="W346" s="29"/>
      <c r="X346" s="34"/>
      <c r="Y346" s="152"/>
      <c r="Z346" s="34"/>
    </row>
    <row r="347" spans="1:26" s="190" customFormat="1" x14ac:dyDescent="0.2">
      <c r="A347" s="152"/>
      <c r="C347" s="29"/>
      <c r="D347" s="10"/>
      <c r="E347" s="29"/>
      <c r="F347" s="152"/>
      <c r="G347" s="2"/>
      <c r="H347" s="34"/>
      <c r="I347" s="250"/>
      <c r="J347" s="11"/>
      <c r="K347" s="11"/>
      <c r="L347" s="11"/>
      <c r="M347" s="11"/>
      <c r="N347" s="152"/>
      <c r="O347" s="29"/>
      <c r="P347" s="11"/>
      <c r="Q347" s="231"/>
      <c r="S347" s="29"/>
      <c r="W347" s="29"/>
      <c r="X347" s="34"/>
      <c r="Y347" s="152"/>
      <c r="Z347" s="34"/>
    </row>
    <row r="348" spans="1:26" s="190" customFormat="1" x14ac:dyDescent="0.2">
      <c r="A348" s="152"/>
      <c r="C348" s="29"/>
      <c r="D348" s="10"/>
      <c r="E348" s="29"/>
      <c r="F348" s="152"/>
      <c r="G348" s="2"/>
      <c r="H348" s="34"/>
      <c r="I348" s="250"/>
      <c r="J348" s="11"/>
      <c r="K348" s="11"/>
      <c r="L348" s="11"/>
      <c r="M348" s="11"/>
      <c r="N348" s="152"/>
      <c r="O348" s="29"/>
      <c r="P348" s="11"/>
      <c r="Q348" s="231"/>
      <c r="S348" s="29"/>
      <c r="W348" s="29"/>
      <c r="X348" s="34"/>
      <c r="Y348" s="152"/>
      <c r="Z348" s="34"/>
    </row>
    <row r="349" spans="1:26" s="190" customFormat="1" x14ac:dyDescent="0.2">
      <c r="A349" s="152"/>
      <c r="C349" s="29"/>
      <c r="D349" s="10"/>
      <c r="E349" s="29"/>
      <c r="F349" s="152"/>
      <c r="G349" s="2"/>
      <c r="H349" s="34"/>
      <c r="I349" s="250"/>
      <c r="J349" s="11"/>
      <c r="K349" s="11"/>
      <c r="L349" s="11"/>
      <c r="M349" s="11"/>
      <c r="N349" s="152"/>
      <c r="O349" s="29"/>
      <c r="P349" s="11"/>
      <c r="Q349" s="231"/>
      <c r="S349" s="29"/>
      <c r="W349" s="29"/>
      <c r="X349" s="34"/>
      <c r="Y349" s="152"/>
      <c r="Z349" s="34"/>
    </row>
    <row r="350" spans="1:26" s="190" customFormat="1" x14ac:dyDescent="0.2">
      <c r="A350" s="152"/>
      <c r="C350" s="29"/>
      <c r="D350" s="10"/>
      <c r="E350" s="29"/>
      <c r="F350" s="152"/>
      <c r="G350" s="2"/>
      <c r="H350" s="34"/>
      <c r="I350" s="250"/>
      <c r="J350" s="11"/>
      <c r="K350" s="11"/>
      <c r="L350" s="11"/>
      <c r="M350" s="11"/>
      <c r="N350" s="152"/>
      <c r="O350" s="29"/>
      <c r="P350" s="11"/>
      <c r="Q350" s="231"/>
      <c r="S350" s="29"/>
      <c r="W350" s="29"/>
      <c r="X350" s="34"/>
      <c r="Y350" s="152"/>
      <c r="Z350" s="34"/>
    </row>
  </sheetData>
  <autoFilter ref="A1:Z14" xr:uid="{00000000-0009-0000-0000-000003000000}"/>
  <dataValidations count="8">
    <dataValidation type="whole" allowBlank="1" showInputMessage="1" showErrorMessage="1" sqref="I1:I1048576" xr:uid="{00000000-0002-0000-0300-000000000000}">
      <formula1>0</formula1>
      <formula2>1</formula2>
    </dataValidation>
    <dataValidation type="date" operator="greaterThan" allowBlank="1" showInputMessage="1" showErrorMessage="1" sqref="R2:R1048576 T2:U1048576 B2:B1048576" xr:uid="{00000000-0002-0000-0300-000001000000}">
      <formula1>43831</formula1>
    </dataValidation>
    <dataValidation type="list" allowBlank="1" showInputMessage="1" showErrorMessage="1" sqref="C2:C1048576" xr:uid="{00000000-0002-0000-0300-000002000000}">
      <formula1>"USBP"</formula1>
    </dataValidation>
    <dataValidation type="list" allowBlank="1" showInputMessage="1" showErrorMessage="1" sqref="S2:S1048576" xr:uid="{00000000-0002-0000-0300-000003000000}">
      <formula1>"OPEN, CLOSED"</formula1>
    </dataValidation>
    <dataValidation type="list" allowBlank="1" showInputMessage="1" showErrorMessage="1" sqref="Q2:Q350" xr:uid="{00000000-0002-0000-0300-000004000000}">
      <formula1>"POSITIVE, NEGATIVE, PENDING, N/A"</formula1>
    </dataValidation>
    <dataValidation type="list" allowBlank="1" showInputMessage="1" showErrorMessage="1" sqref="V1:V1048576" xr:uid="{00000000-0002-0000-0300-000005000000}">
      <formula1>"Employee, Contractor, DOD"</formula1>
    </dataValidation>
    <dataValidation type="list" allowBlank="1" showInputMessage="1" showErrorMessage="1" sqref="O2:P14 J2:M350 P15:P350 O15:O1048576" xr:uid="{00000000-0002-0000-0300-000006000000}">
      <formula1>"YES, NO"</formula1>
    </dataValidation>
    <dataValidation operator="greaterThan" allowBlank="1" showInputMessage="1" showErrorMessage="1" sqref="B1 R1 T1:U1" xr:uid="{00000000-0002-0000-0300-000007000000}"/>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8000000}">
          <x14:formula1>
            <xm:f>'/Users/jenniferbudd/Documents/C:\Users\ADBID5O\Desktop\[Contractor_and_DoD_Staging.xlsx]Sheet1'!#REF!</xm:f>
          </x14:formula1>
          <xm:sqref>W1:W1048576</xm:sqref>
        </x14:dataValidation>
        <x14:dataValidation type="list" allowBlank="1" showInputMessage="1" showErrorMessage="1" xr:uid="{00000000-0002-0000-0300-000009000000}">
          <x14:formula1>
            <xm:f>'/Users/jenniferbudd/Documents/C:\Users\ADBID5O\Desktop\[Contractor_and_DoD_Staging.xlsx]Official_Sector_Station_Codes'!#REF!</xm:f>
          </x14:formula1>
          <xm:sqref>D1:E1048576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Z344"/>
  <sheetViews>
    <sheetView workbookViewId="0">
      <selection activeCell="Q1" sqref="Q1"/>
    </sheetView>
  </sheetViews>
  <sheetFormatPr baseColWidth="10" defaultColWidth="9.1640625" defaultRowHeight="15" x14ac:dyDescent="0.2"/>
  <cols>
    <col min="1" max="1" width="17" style="152" bestFit="1" customWidth="1"/>
    <col min="2" max="2" width="23.6640625" style="190" bestFit="1" customWidth="1"/>
    <col min="3" max="3" width="15.5" style="29" customWidth="1"/>
    <col min="4" max="4" width="13.1640625" style="152" bestFit="1" customWidth="1"/>
    <col min="5" max="5" width="13.83203125" style="29" customWidth="1"/>
    <col min="6" max="6" width="13.83203125" style="152" customWidth="1"/>
    <col min="7" max="7" width="22" style="152" customWidth="1"/>
    <col min="8" max="8" width="22.5" style="34" customWidth="1"/>
    <col min="9" max="9" width="25.1640625" style="250" customWidth="1"/>
    <col min="10" max="10" width="19.5" style="152" bestFit="1" customWidth="1"/>
    <col min="11" max="11" width="16" style="152" bestFit="1" customWidth="1"/>
    <col min="12" max="12" width="23.5" style="152" bestFit="1" customWidth="1"/>
    <col min="13" max="13" width="22.5" style="152" bestFit="1" customWidth="1"/>
    <col min="14" max="14" width="21.6640625" style="152" hidden="1" customWidth="1"/>
    <col min="15" max="15" width="21.5" style="29" bestFit="1" customWidth="1"/>
    <col min="16" max="16" width="19.83203125" style="29" customWidth="1"/>
    <col min="17" max="17" width="20" style="244" bestFit="1" customWidth="1"/>
    <col min="18" max="18" width="20" style="190" customWidth="1"/>
    <col min="19" max="19" width="15.83203125" style="29" customWidth="1"/>
    <col min="20" max="20" width="20" style="190" customWidth="1"/>
    <col min="21" max="22" width="15.5" style="190" customWidth="1"/>
    <col min="23" max="23" width="13.1640625" style="29" customWidth="1"/>
    <col min="24" max="24" width="198" style="34" customWidth="1"/>
    <col min="25" max="25" width="19.5" style="152" hidden="1" customWidth="1"/>
    <col min="26" max="26" width="33" style="34" hidden="1" customWidth="1"/>
    <col min="27" max="16384" width="9.1640625" style="152"/>
  </cols>
  <sheetData>
    <row r="1" spans="1:26" s="195" customFormat="1" ht="34" x14ac:dyDescent="0.2">
      <c r="A1" s="5" t="s">
        <v>46</v>
      </c>
      <c r="B1" s="189" t="s">
        <v>47</v>
      </c>
      <c r="C1" s="5" t="s">
        <v>48</v>
      </c>
      <c r="D1" s="5" t="s">
        <v>4</v>
      </c>
      <c r="E1" s="5" t="s">
        <v>49</v>
      </c>
      <c r="F1" s="5" t="s">
        <v>50</v>
      </c>
      <c r="G1" s="5" t="s">
        <v>51</v>
      </c>
      <c r="H1" s="8" t="s">
        <v>52</v>
      </c>
      <c r="I1" s="261" t="s">
        <v>53</v>
      </c>
      <c r="J1" s="8" t="s">
        <v>54</v>
      </c>
      <c r="K1" s="5" t="s">
        <v>55</v>
      </c>
      <c r="L1" s="8" t="s">
        <v>56</v>
      </c>
      <c r="M1" s="8" t="s">
        <v>57</v>
      </c>
      <c r="N1" s="8" t="s">
        <v>58</v>
      </c>
      <c r="O1" s="8" t="s">
        <v>59</v>
      </c>
      <c r="P1" s="8" t="s">
        <v>60</v>
      </c>
      <c r="Q1" s="194" t="s">
        <v>61</v>
      </c>
      <c r="R1" s="189" t="s">
        <v>62</v>
      </c>
      <c r="S1" s="8" t="s">
        <v>63</v>
      </c>
      <c r="T1" s="189" t="s">
        <v>64</v>
      </c>
      <c r="U1" s="189" t="s">
        <v>65</v>
      </c>
      <c r="V1" s="189" t="s">
        <v>66</v>
      </c>
      <c r="W1" s="189" t="s">
        <v>67</v>
      </c>
      <c r="X1" s="8" t="s">
        <v>68</v>
      </c>
      <c r="Y1" s="5" t="s">
        <v>69</v>
      </c>
      <c r="Z1" s="8" t="s">
        <v>70</v>
      </c>
    </row>
    <row r="2" spans="1:26" ht="48" x14ac:dyDescent="0.2">
      <c r="A2" s="321" t="s">
        <v>1642</v>
      </c>
      <c r="B2" s="190">
        <v>43956</v>
      </c>
      <c r="C2" s="29" t="s">
        <v>141</v>
      </c>
      <c r="D2" s="10" t="s">
        <v>36</v>
      </c>
      <c r="E2" s="29" t="s">
        <v>288</v>
      </c>
      <c r="G2" s="16" t="s">
        <v>89</v>
      </c>
      <c r="H2" s="324" t="s">
        <v>1475</v>
      </c>
      <c r="I2" s="250">
        <v>1</v>
      </c>
      <c r="J2" s="11" t="s">
        <v>74</v>
      </c>
      <c r="K2" s="11" t="s">
        <v>74</v>
      </c>
      <c r="L2" s="11" t="s">
        <v>73</v>
      </c>
      <c r="M2" s="11" t="s">
        <v>74</v>
      </c>
      <c r="O2" s="29" t="s">
        <v>74</v>
      </c>
      <c r="P2" s="11" t="s">
        <v>73</v>
      </c>
      <c r="Q2" s="231" t="s">
        <v>75</v>
      </c>
      <c r="S2" s="29" t="s">
        <v>76</v>
      </c>
      <c r="V2" s="190" t="s">
        <v>1130</v>
      </c>
      <c r="X2" s="34" t="s">
        <v>1131</v>
      </c>
    </row>
    <row r="3" spans="1:26" ht="16" x14ac:dyDescent="0.2">
      <c r="A3" s="321" t="s">
        <v>1643</v>
      </c>
      <c r="B3" s="190">
        <v>43962</v>
      </c>
      <c r="C3" s="29" t="s">
        <v>141</v>
      </c>
      <c r="D3" s="10" t="s">
        <v>20</v>
      </c>
      <c r="E3" s="29" t="s">
        <v>134</v>
      </c>
      <c r="G3" s="16" t="s">
        <v>72</v>
      </c>
      <c r="H3" s="324" t="s">
        <v>1417</v>
      </c>
      <c r="I3" s="250">
        <v>1</v>
      </c>
      <c r="J3" s="11" t="s">
        <v>74</v>
      </c>
      <c r="K3" s="11" t="s">
        <v>74</v>
      </c>
      <c r="L3" s="11" t="s">
        <v>73</v>
      </c>
      <c r="M3" s="11" t="s">
        <v>74</v>
      </c>
      <c r="O3" s="29" t="s">
        <v>74</v>
      </c>
      <c r="P3" s="11" t="s">
        <v>73</v>
      </c>
      <c r="Q3" s="231" t="s">
        <v>75</v>
      </c>
      <c r="S3" s="29" t="s">
        <v>76</v>
      </c>
      <c r="V3" s="190" t="s">
        <v>1130</v>
      </c>
      <c r="X3" s="34" t="s">
        <v>1132</v>
      </c>
    </row>
    <row r="4" spans="1:26" ht="48" x14ac:dyDescent="0.2">
      <c r="A4" s="321" t="s">
        <v>1644</v>
      </c>
      <c r="B4" s="190">
        <v>43962</v>
      </c>
      <c r="C4" s="29" t="s">
        <v>141</v>
      </c>
      <c r="D4" s="10" t="s">
        <v>35</v>
      </c>
      <c r="E4" s="29" t="s">
        <v>175</v>
      </c>
      <c r="G4" s="16" t="s">
        <v>89</v>
      </c>
      <c r="H4" s="324" t="s">
        <v>1217</v>
      </c>
      <c r="I4" s="250">
        <v>1</v>
      </c>
      <c r="J4" s="11" t="s">
        <v>74</v>
      </c>
      <c r="K4" s="11" t="s">
        <v>74</v>
      </c>
      <c r="L4" s="11" t="s">
        <v>73</v>
      </c>
      <c r="M4" s="11" t="s">
        <v>74</v>
      </c>
      <c r="O4" s="29" t="s">
        <v>74</v>
      </c>
      <c r="P4" s="11" t="s">
        <v>73</v>
      </c>
      <c r="Q4" s="231" t="s">
        <v>75</v>
      </c>
      <c r="S4" s="29" t="s">
        <v>76</v>
      </c>
      <c r="V4" s="190" t="s">
        <v>1130</v>
      </c>
      <c r="X4" s="34" t="s">
        <v>1134</v>
      </c>
    </row>
    <row r="5" spans="1:26" ht="16" x14ac:dyDescent="0.2">
      <c r="A5" s="321" t="s">
        <v>1645</v>
      </c>
      <c r="B5" s="190">
        <v>43916</v>
      </c>
      <c r="C5" s="29" t="s">
        <v>141</v>
      </c>
      <c r="D5" s="10" t="s">
        <v>28</v>
      </c>
      <c r="E5" s="29" t="s">
        <v>119</v>
      </c>
      <c r="G5" s="16" t="s">
        <v>86</v>
      </c>
      <c r="H5" s="324" t="s">
        <v>1245</v>
      </c>
      <c r="I5" s="250">
        <v>1</v>
      </c>
      <c r="J5" s="11" t="s">
        <v>74</v>
      </c>
      <c r="K5" s="11" t="s">
        <v>74</v>
      </c>
      <c r="L5" s="11" t="s">
        <v>73</v>
      </c>
      <c r="M5" s="11" t="s">
        <v>74</v>
      </c>
      <c r="O5" s="29" t="s">
        <v>73</v>
      </c>
      <c r="P5" s="11" t="s">
        <v>73</v>
      </c>
      <c r="Q5" s="231" t="s">
        <v>75</v>
      </c>
      <c r="S5" s="29" t="s">
        <v>76</v>
      </c>
      <c r="V5" s="190" t="s">
        <v>1130</v>
      </c>
      <c r="X5" s="34" t="s">
        <v>1136</v>
      </c>
    </row>
    <row r="6" spans="1:26" ht="16" x14ac:dyDescent="0.2">
      <c r="A6" s="321" t="s">
        <v>1646</v>
      </c>
      <c r="B6" s="190">
        <v>43916</v>
      </c>
      <c r="C6" s="29" t="s">
        <v>141</v>
      </c>
      <c r="D6" s="10" t="s">
        <v>28</v>
      </c>
      <c r="E6" s="29" t="s">
        <v>119</v>
      </c>
      <c r="G6" s="16" t="s">
        <v>86</v>
      </c>
      <c r="H6" s="324" t="s">
        <v>1245</v>
      </c>
      <c r="I6" s="250">
        <v>1</v>
      </c>
      <c r="J6" s="11" t="s">
        <v>74</v>
      </c>
      <c r="K6" s="11" t="s">
        <v>74</v>
      </c>
      <c r="L6" s="11" t="s">
        <v>73</v>
      </c>
      <c r="M6" s="11" t="s">
        <v>74</v>
      </c>
      <c r="O6" s="29" t="s">
        <v>73</v>
      </c>
      <c r="P6" s="11" t="s">
        <v>73</v>
      </c>
      <c r="Q6" s="231" t="s">
        <v>75</v>
      </c>
      <c r="S6" s="29" t="s">
        <v>76</v>
      </c>
      <c r="V6" s="190" t="s">
        <v>1130</v>
      </c>
      <c r="X6" s="34" t="s">
        <v>1136</v>
      </c>
    </row>
    <row r="7" spans="1:26" ht="32" x14ac:dyDescent="0.2">
      <c r="A7" s="321" t="s">
        <v>1647</v>
      </c>
      <c r="B7" s="190">
        <v>43911</v>
      </c>
      <c r="C7" s="29" t="s">
        <v>141</v>
      </c>
      <c r="D7" s="10" t="s">
        <v>33</v>
      </c>
      <c r="E7" s="29" t="s">
        <v>251</v>
      </c>
      <c r="G7" s="16" t="s">
        <v>89</v>
      </c>
      <c r="H7" s="324" t="s">
        <v>1212</v>
      </c>
      <c r="I7" s="250">
        <v>1</v>
      </c>
      <c r="J7" s="11" t="s">
        <v>74</v>
      </c>
      <c r="K7" s="11" t="s">
        <v>74</v>
      </c>
      <c r="L7" s="11" t="s">
        <v>73</v>
      </c>
      <c r="M7" s="11" t="s">
        <v>74</v>
      </c>
      <c r="O7" s="29" t="s">
        <v>74</v>
      </c>
      <c r="P7" s="11" t="s">
        <v>74</v>
      </c>
      <c r="Q7" s="231"/>
      <c r="S7" s="29" t="s">
        <v>76</v>
      </c>
      <c r="V7" s="190" t="s">
        <v>1130</v>
      </c>
      <c r="X7" s="34" t="s">
        <v>1137</v>
      </c>
    </row>
    <row r="8" spans="1:26" ht="48" x14ac:dyDescent="0.2">
      <c r="A8" s="321" t="s">
        <v>1648</v>
      </c>
      <c r="B8" s="190">
        <v>43911</v>
      </c>
      <c r="C8" s="29" t="s">
        <v>141</v>
      </c>
      <c r="D8" s="10" t="s">
        <v>33</v>
      </c>
      <c r="E8" s="29" t="s">
        <v>251</v>
      </c>
      <c r="G8" s="16" t="s">
        <v>89</v>
      </c>
      <c r="H8" s="324" t="s">
        <v>1212</v>
      </c>
      <c r="I8" s="250">
        <v>1</v>
      </c>
      <c r="J8" s="11" t="s">
        <v>74</v>
      </c>
      <c r="K8" s="11" t="s">
        <v>74</v>
      </c>
      <c r="L8" s="11" t="s">
        <v>73</v>
      </c>
      <c r="M8" s="11" t="s">
        <v>74</v>
      </c>
      <c r="O8" s="29" t="s">
        <v>73</v>
      </c>
      <c r="P8" s="11" t="s">
        <v>73</v>
      </c>
      <c r="Q8" s="231" t="s">
        <v>75</v>
      </c>
      <c r="S8" s="29" t="s">
        <v>76</v>
      </c>
      <c r="V8" s="190" t="s">
        <v>1130</v>
      </c>
      <c r="X8" s="34" t="s">
        <v>1649</v>
      </c>
    </row>
    <row r="9" spans="1:26" ht="32" x14ac:dyDescent="0.2">
      <c r="A9" s="321" t="s">
        <v>1650</v>
      </c>
      <c r="B9" s="190">
        <v>43911</v>
      </c>
      <c r="C9" s="29" t="s">
        <v>141</v>
      </c>
      <c r="D9" s="10" t="s">
        <v>33</v>
      </c>
      <c r="E9" s="29" t="s">
        <v>251</v>
      </c>
      <c r="G9" s="16" t="s">
        <v>89</v>
      </c>
      <c r="H9" s="324" t="s">
        <v>1212</v>
      </c>
      <c r="I9" s="250">
        <v>1</v>
      </c>
      <c r="J9" s="11" t="s">
        <v>74</v>
      </c>
      <c r="K9" s="11" t="s">
        <v>74</v>
      </c>
      <c r="L9" s="11" t="s">
        <v>73</v>
      </c>
      <c r="M9" s="11" t="s">
        <v>74</v>
      </c>
      <c r="O9" s="29" t="s">
        <v>74</v>
      </c>
      <c r="P9" s="11" t="s">
        <v>74</v>
      </c>
      <c r="Q9" s="231"/>
      <c r="S9" s="29" t="s">
        <v>76</v>
      </c>
      <c r="V9" s="190" t="s">
        <v>1130</v>
      </c>
      <c r="X9" s="34" t="s">
        <v>1139</v>
      </c>
    </row>
    <row r="10" spans="1:26" ht="112" x14ac:dyDescent="0.2">
      <c r="A10" s="321" t="s">
        <v>1651</v>
      </c>
      <c r="B10" s="190">
        <v>43907</v>
      </c>
      <c r="C10" s="29" t="s">
        <v>141</v>
      </c>
      <c r="D10" s="10" t="s">
        <v>20</v>
      </c>
      <c r="E10" s="29" t="s">
        <v>134</v>
      </c>
      <c r="G10" s="16" t="s">
        <v>72</v>
      </c>
      <c r="H10" s="324" t="s">
        <v>1417</v>
      </c>
      <c r="I10" s="250">
        <v>1</v>
      </c>
      <c r="J10" s="11" t="s">
        <v>74</v>
      </c>
      <c r="K10" s="11" t="s">
        <v>74</v>
      </c>
      <c r="L10" s="11" t="s">
        <v>73</v>
      </c>
      <c r="M10" s="11" t="s">
        <v>74</v>
      </c>
      <c r="O10" s="29" t="s">
        <v>73</v>
      </c>
      <c r="P10" s="11" t="s">
        <v>73</v>
      </c>
      <c r="Q10" s="231" t="s">
        <v>75</v>
      </c>
      <c r="S10" s="29" t="s">
        <v>76</v>
      </c>
      <c r="V10" s="190" t="s">
        <v>1130</v>
      </c>
      <c r="X10" s="34" t="s">
        <v>1652</v>
      </c>
    </row>
    <row r="11" spans="1:26" ht="112" x14ac:dyDescent="0.2">
      <c r="A11" s="321" t="s">
        <v>1653</v>
      </c>
      <c r="B11" s="190">
        <v>43907</v>
      </c>
      <c r="C11" s="29" t="s">
        <v>141</v>
      </c>
      <c r="D11" s="10" t="s">
        <v>20</v>
      </c>
      <c r="E11" s="29" t="s">
        <v>134</v>
      </c>
      <c r="G11" s="16" t="s">
        <v>72</v>
      </c>
      <c r="H11" s="324" t="s">
        <v>1417</v>
      </c>
      <c r="I11" s="250">
        <v>1</v>
      </c>
      <c r="J11" s="11" t="s">
        <v>74</v>
      </c>
      <c r="K11" s="11" t="s">
        <v>74</v>
      </c>
      <c r="L11" s="11" t="s">
        <v>73</v>
      </c>
      <c r="M11" s="11" t="s">
        <v>74</v>
      </c>
      <c r="O11" s="29" t="s">
        <v>73</v>
      </c>
      <c r="P11" s="11" t="s">
        <v>73</v>
      </c>
      <c r="Q11" s="231" t="s">
        <v>75</v>
      </c>
      <c r="S11" s="29" t="s">
        <v>76</v>
      </c>
      <c r="V11" s="190" t="s">
        <v>1130</v>
      </c>
      <c r="X11" s="34" t="s">
        <v>1652</v>
      </c>
    </row>
    <row r="12" spans="1:26" ht="112" x14ac:dyDescent="0.2">
      <c r="A12" s="321" t="s">
        <v>1654</v>
      </c>
      <c r="B12" s="190">
        <v>43907</v>
      </c>
      <c r="C12" s="29" t="s">
        <v>141</v>
      </c>
      <c r="D12" s="10" t="s">
        <v>20</v>
      </c>
      <c r="E12" s="29" t="s">
        <v>134</v>
      </c>
      <c r="G12" s="16" t="s">
        <v>72</v>
      </c>
      <c r="H12" s="324" t="s">
        <v>1417</v>
      </c>
      <c r="I12" s="250">
        <v>1</v>
      </c>
      <c r="J12" s="11" t="s">
        <v>74</v>
      </c>
      <c r="K12" s="11" t="s">
        <v>74</v>
      </c>
      <c r="L12" s="11" t="s">
        <v>73</v>
      </c>
      <c r="M12" s="11" t="s">
        <v>74</v>
      </c>
      <c r="O12" s="29" t="s">
        <v>74</v>
      </c>
      <c r="P12" s="11" t="s">
        <v>73</v>
      </c>
      <c r="Q12" s="231" t="s">
        <v>75</v>
      </c>
      <c r="S12" s="29" t="s">
        <v>76</v>
      </c>
      <c r="V12" s="190" t="s">
        <v>1130</v>
      </c>
      <c r="X12" s="34" t="s">
        <v>1652</v>
      </c>
    </row>
    <row r="13" spans="1:26" ht="112" x14ac:dyDescent="0.2">
      <c r="A13" s="321" t="s">
        <v>1655</v>
      </c>
      <c r="B13" s="190">
        <v>43907</v>
      </c>
      <c r="C13" s="29" t="s">
        <v>141</v>
      </c>
      <c r="D13" s="10" t="s">
        <v>20</v>
      </c>
      <c r="E13" s="29" t="s">
        <v>134</v>
      </c>
      <c r="G13" s="16" t="s">
        <v>72</v>
      </c>
      <c r="H13" s="324" t="s">
        <v>1417</v>
      </c>
      <c r="I13" s="250">
        <v>1</v>
      </c>
      <c r="J13" s="11" t="s">
        <v>74</v>
      </c>
      <c r="K13" s="11" t="s">
        <v>74</v>
      </c>
      <c r="L13" s="11" t="s">
        <v>73</v>
      </c>
      <c r="M13" s="11" t="s">
        <v>74</v>
      </c>
      <c r="O13" s="29" t="s">
        <v>74</v>
      </c>
      <c r="P13" s="11" t="s">
        <v>73</v>
      </c>
      <c r="Q13" s="231" t="s">
        <v>75</v>
      </c>
      <c r="S13" s="29" t="s">
        <v>76</v>
      </c>
      <c r="V13" s="190" t="s">
        <v>1130</v>
      </c>
      <c r="X13" s="34" t="s">
        <v>1652</v>
      </c>
    </row>
    <row r="14" spans="1:26" ht="112" x14ac:dyDescent="0.2">
      <c r="A14" s="321" t="s">
        <v>1656</v>
      </c>
      <c r="B14" s="190">
        <v>43907</v>
      </c>
      <c r="C14" s="29" t="s">
        <v>141</v>
      </c>
      <c r="D14" s="10" t="s">
        <v>20</v>
      </c>
      <c r="E14" s="29" t="s">
        <v>134</v>
      </c>
      <c r="G14" s="16" t="s">
        <v>72</v>
      </c>
      <c r="H14" s="324" t="s">
        <v>1417</v>
      </c>
      <c r="I14" s="250">
        <v>1</v>
      </c>
      <c r="J14" s="11" t="s">
        <v>74</v>
      </c>
      <c r="K14" s="11" t="s">
        <v>74</v>
      </c>
      <c r="L14" s="11" t="s">
        <v>73</v>
      </c>
      <c r="M14" s="11" t="s">
        <v>74</v>
      </c>
      <c r="O14" s="29" t="s">
        <v>74</v>
      </c>
      <c r="P14" s="11" t="s">
        <v>73</v>
      </c>
      <c r="Q14" s="231" t="s">
        <v>75</v>
      </c>
      <c r="S14" s="29" t="s">
        <v>76</v>
      </c>
      <c r="V14" s="190" t="s">
        <v>1130</v>
      </c>
      <c r="X14" s="34" t="s">
        <v>1652</v>
      </c>
    </row>
    <row r="15" spans="1:26" ht="112" x14ac:dyDescent="0.2">
      <c r="A15" s="321" t="s">
        <v>1657</v>
      </c>
      <c r="B15" s="190">
        <v>43907</v>
      </c>
      <c r="C15" s="29" t="s">
        <v>141</v>
      </c>
      <c r="D15" s="10" t="s">
        <v>20</v>
      </c>
      <c r="E15" s="29" t="s">
        <v>134</v>
      </c>
      <c r="G15" s="16" t="s">
        <v>72</v>
      </c>
      <c r="H15" s="324" t="s">
        <v>1417</v>
      </c>
      <c r="I15" s="250">
        <v>1</v>
      </c>
      <c r="J15" s="11" t="s">
        <v>74</v>
      </c>
      <c r="K15" s="11" t="s">
        <v>74</v>
      </c>
      <c r="L15" s="11" t="s">
        <v>73</v>
      </c>
      <c r="M15" s="11" t="s">
        <v>74</v>
      </c>
      <c r="O15" s="29" t="s">
        <v>74</v>
      </c>
      <c r="P15" s="11" t="s">
        <v>73</v>
      </c>
      <c r="Q15" s="231" t="s">
        <v>75</v>
      </c>
      <c r="S15" s="29" t="s">
        <v>76</v>
      </c>
      <c r="V15" s="190" t="s">
        <v>1130</v>
      </c>
      <c r="X15" s="34" t="s">
        <v>1652</v>
      </c>
    </row>
    <row r="16" spans="1:26" ht="112" x14ac:dyDescent="0.2">
      <c r="A16" s="321" t="s">
        <v>1658</v>
      </c>
      <c r="B16" s="190">
        <v>43907</v>
      </c>
      <c r="C16" s="29" t="s">
        <v>141</v>
      </c>
      <c r="D16" s="10" t="s">
        <v>20</v>
      </c>
      <c r="E16" s="29" t="s">
        <v>134</v>
      </c>
      <c r="G16" s="16" t="s">
        <v>72</v>
      </c>
      <c r="H16" s="324" t="s">
        <v>1417</v>
      </c>
      <c r="I16" s="250">
        <v>1</v>
      </c>
      <c r="J16" s="11" t="s">
        <v>74</v>
      </c>
      <c r="K16" s="11" t="s">
        <v>74</v>
      </c>
      <c r="L16" s="11" t="s">
        <v>73</v>
      </c>
      <c r="M16" s="11" t="s">
        <v>74</v>
      </c>
      <c r="O16" s="29" t="s">
        <v>74</v>
      </c>
      <c r="P16" s="11" t="s">
        <v>73</v>
      </c>
      <c r="Q16" s="231" t="s">
        <v>75</v>
      </c>
      <c r="S16" s="29" t="s">
        <v>76</v>
      </c>
      <c r="V16" s="190" t="s">
        <v>1130</v>
      </c>
      <c r="X16" s="34" t="s">
        <v>1652</v>
      </c>
    </row>
    <row r="17" spans="1:26" ht="112" x14ac:dyDescent="0.2">
      <c r="A17" s="321" t="s">
        <v>1659</v>
      </c>
      <c r="B17" s="190">
        <v>43907</v>
      </c>
      <c r="C17" s="29" t="s">
        <v>141</v>
      </c>
      <c r="D17" s="10" t="s">
        <v>20</v>
      </c>
      <c r="E17" s="29" t="s">
        <v>134</v>
      </c>
      <c r="G17" s="16" t="s">
        <v>72</v>
      </c>
      <c r="H17" s="324" t="s">
        <v>1417</v>
      </c>
      <c r="I17" s="250">
        <v>1</v>
      </c>
      <c r="J17" s="11" t="s">
        <v>74</v>
      </c>
      <c r="K17" s="11" t="s">
        <v>74</v>
      </c>
      <c r="L17" s="11" t="s">
        <v>73</v>
      </c>
      <c r="M17" s="11" t="s">
        <v>74</v>
      </c>
      <c r="O17" s="29" t="s">
        <v>74</v>
      </c>
      <c r="P17" s="11" t="s">
        <v>73</v>
      </c>
      <c r="Q17" s="231" t="s">
        <v>75</v>
      </c>
      <c r="S17" s="29" t="s">
        <v>76</v>
      </c>
      <c r="V17" s="190" t="s">
        <v>1130</v>
      </c>
      <c r="X17" s="34" t="s">
        <v>1652</v>
      </c>
    </row>
    <row r="18" spans="1:26" ht="112" x14ac:dyDescent="0.2">
      <c r="A18" s="321" t="s">
        <v>1660</v>
      </c>
      <c r="B18" s="190">
        <v>43907</v>
      </c>
      <c r="C18" s="29" t="s">
        <v>141</v>
      </c>
      <c r="D18" s="10" t="s">
        <v>20</v>
      </c>
      <c r="E18" s="29" t="s">
        <v>134</v>
      </c>
      <c r="G18" s="16" t="s">
        <v>72</v>
      </c>
      <c r="H18" s="324" t="s">
        <v>1417</v>
      </c>
      <c r="I18" s="250">
        <v>1</v>
      </c>
      <c r="J18" s="11" t="s">
        <v>74</v>
      </c>
      <c r="K18" s="11" t="s">
        <v>74</v>
      </c>
      <c r="L18" s="11" t="s">
        <v>73</v>
      </c>
      <c r="M18" s="11" t="s">
        <v>74</v>
      </c>
      <c r="O18" s="29" t="s">
        <v>74</v>
      </c>
      <c r="P18" s="11" t="s">
        <v>73</v>
      </c>
      <c r="Q18" s="231" t="s">
        <v>75</v>
      </c>
      <c r="S18" s="29" t="s">
        <v>76</v>
      </c>
      <c r="V18" s="190" t="s">
        <v>1130</v>
      </c>
      <c r="X18" s="34" t="s">
        <v>1652</v>
      </c>
    </row>
    <row r="19" spans="1:26" ht="112" x14ac:dyDescent="0.2">
      <c r="A19" s="321" t="s">
        <v>1661</v>
      </c>
      <c r="B19" s="190">
        <v>43907</v>
      </c>
      <c r="C19" s="29" t="s">
        <v>141</v>
      </c>
      <c r="D19" s="10" t="s">
        <v>20</v>
      </c>
      <c r="E19" s="29" t="s">
        <v>134</v>
      </c>
      <c r="G19" s="16" t="s">
        <v>72</v>
      </c>
      <c r="H19" s="324" t="s">
        <v>1417</v>
      </c>
      <c r="I19" s="250">
        <v>1</v>
      </c>
      <c r="J19" s="11" t="s">
        <v>74</v>
      </c>
      <c r="K19" s="11" t="s">
        <v>74</v>
      </c>
      <c r="L19" s="11" t="s">
        <v>73</v>
      </c>
      <c r="M19" s="11" t="s">
        <v>74</v>
      </c>
      <c r="O19" s="29" t="s">
        <v>74</v>
      </c>
      <c r="P19" s="11" t="s">
        <v>73</v>
      </c>
      <c r="Q19" s="231" t="s">
        <v>75</v>
      </c>
      <c r="S19" s="29" t="s">
        <v>76</v>
      </c>
      <c r="V19" s="190" t="s">
        <v>1130</v>
      </c>
      <c r="X19" s="34" t="s">
        <v>1652</v>
      </c>
    </row>
    <row r="20" spans="1:26" s="190" customFormat="1" ht="112" x14ac:dyDescent="0.2">
      <c r="A20" s="321" t="s">
        <v>1662</v>
      </c>
      <c r="B20" s="190">
        <v>43907</v>
      </c>
      <c r="C20" s="29" t="s">
        <v>141</v>
      </c>
      <c r="D20" s="10" t="s">
        <v>20</v>
      </c>
      <c r="E20" s="29" t="s">
        <v>134</v>
      </c>
      <c r="F20" s="152"/>
      <c r="G20" s="16" t="s">
        <v>72</v>
      </c>
      <c r="H20" s="324" t="s">
        <v>1417</v>
      </c>
      <c r="I20" s="250">
        <v>1</v>
      </c>
      <c r="J20" s="11" t="s">
        <v>74</v>
      </c>
      <c r="K20" s="11" t="s">
        <v>74</v>
      </c>
      <c r="L20" s="11" t="s">
        <v>73</v>
      </c>
      <c r="M20" s="11" t="s">
        <v>74</v>
      </c>
      <c r="N20" s="152"/>
      <c r="O20" s="29" t="s">
        <v>74</v>
      </c>
      <c r="P20" s="11" t="s">
        <v>73</v>
      </c>
      <c r="Q20" s="231" t="s">
        <v>75</v>
      </c>
      <c r="S20" s="29" t="s">
        <v>76</v>
      </c>
      <c r="V20" s="190" t="s">
        <v>1130</v>
      </c>
      <c r="W20" s="29"/>
      <c r="X20" s="34" t="s">
        <v>1652</v>
      </c>
      <c r="Y20" s="152"/>
      <c r="Z20" s="34"/>
    </row>
    <row r="21" spans="1:26" s="190" customFormat="1" ht="112" x14ac:dyDescent="0.2">
      <c r="A21" s="321" t="s">
        <v>1663</v>
      </c>
      <c r="B21" s="190">
        <v>43907</v>
      </c>
      <c r="C21" s="29" t="s">
        <v>141</v>
      </c>
      <c r="D21" s="10" t="s">
        <v>20</v>
      </c>
      <c r="E21" s="29" t="s">
        <v>134</v>
      </c>
      <c r="F21" s="152"/>
      <c r="G21" s="16" t="s">
        <v>72</v>
      </c>
      <c r="H21" s="324" t="s">
        <v>1417</v>
      </c>
      <c r="I21" s="250">
        <v>1</v>
      </c>
      <c r="J21" s="11" t="s">
        <v>74</v>
      </c>
      <c r="K21" s="11" t="s">
        <v>74</v>
      </c>
      <c r="L21" s="11" t="s">
        <v>73</v>
      </c>
      <c r="M21" s="11" t="s">
        <v>74</v>
      </c>
      <c r="N21" s="152"/>
      <c r="O21" s="29" t="s">
        <v>74</v>
      </c>
      <c r="P21" s="11" t="s">
        <v>73</v>
      </c>
      <c r="Q21" s="231" t="s">
        <v>75</v>
      </c>
      <c r="S21" s="29" t="s">
        <v>76</v>
      </c>
      <c r="V21" s="190" t="s">
        <v>1130</v>
      </c>
      <c r="W21" s="29"/>
      <c r="X21" s="34" t="s">
        <v>1652</v>
      </c>
      <c r="Y21" s="152"/>
      <c r="Z21" s="34"/>
    </row>
    <row r="22" spans="1:26" s="190" customFormat="1" ht="112" x14ac:dyDescent="0.2">
      <c r="A22" s="321" t="s">
        <v>1664</v>
      </c>
      <c r="B22" s="190">
        <v>43907</v>
      </c>
      <c r="C22" s="29" t="s">
        <v>141</v>
      </c>
      <c r="D22" s="10" t="s">
        <v>20</v>
      </c>
      <c r="E22" s="29" t="s">
        <v>134</v>
      </c>
      <c r="F22" s="152"/>
      <c r="G22" s="16" t="s">
        <v>72</v>
      </c>
      <c r="H22" s="324" t="s">
        <v>1417</v>
      </c>
      <c r="I22" s="250">
        <v>1</v>
      </c>
      <c r="J22" s="11" t="s">
        <v>74</v>
      </c>
      <c r="K22" s="11" t="s">
        <v>74</v>
      </c>
      <c r="L22" s="11" t="s">
        <v>73</v>
      </c>
      <c r="M22" s="11" t="s">
        <v>74</v>
      </c>
      <c r="N22" s="152"/>
      <c r="O22" s="29" t="s">
        <v>74</v>
      </c>
      <c r="P22" s="11" t="s">
        <v>73</v>
      </c>
      <c r="Q22" s="231" t="s">
        <v>75</v>
      </c>
      <c r="S22" s="29" t="s">
        <v>76</v>
      </c>
      <c r="V22" s="190" t="s">
        <v>1130</v>
      </c>
      <c r="W22" s="29"/>
      <c r="X22" s="34" t="s">
        <v>1652</v>
      </c>
      <c r="Y22" s="152"/>
      <c r="Z22" s="34"/>
    </row>
    <row r="23" spans="1:26" s="190" customFormat="1" ht="112" x14ac:dyDescent="0.2">
      <c r="A23" s="321" t="s">
        <v>1665</v>
      </c>
      <c r="B23" s="190">
        <v>43907</v>
      </c>
      <c r="C23" s="29" t="s">
        <v>141</v>
      </c>
      <c r="D23" s="10" t="s">
        <v>20</v>
      </c>
      <c r="E23" s="29" t="s">
        <v>134</v>
      </c>
      <c r="F23" s="152"/>
      <c r="G23" s="16" t="s">
        <v>72</v>
      </c>
      <c r="H23" s="324" t="s">
        <v>1417</v>
      </c>
      <c r="I23" s="250">
        <v>1</v>
      </c>
      <c r="J23" s="11" t="s">
        <v>74</v>
      </c>
      <c r="K23" s="11" t="s">
        <v>74</v>
      </c>
      <c r="L23" s="11" t="s">
        <v>73</v>
      </c>
      <c r="M23" s="11" t="s">
        <v>74</v>
      </c>
      <c r="N23" s="152"/>
      <c r="O23" s="29" t="s">
        <v>74</v>
      </c>
      <c r="P23" s="11" t="s">
        <v>73</v>
      </c>
      <c r="Q23" s="231" t="s">
        <v>75</v>
      </c>
      <c r="S23" s="29" t="s">
        <v>76</v>
      </c>
      <c r="V23" s="190" t="s">
        <v>1130</v>
      </c>
      <c r="W23" s="29"/>
      <c r="X23" s="34" t="s">
        <v>1652</v>
      </c>
      <c r="Y23" s="152"/>
      <c r="Z23" s="34"/>
    </row>
    <row r="24" spans="1:26" s="190" customFormat="1" ht="112" x14ac:dyDescent="0.2">
      <c r="A24" s="321" t="s">
        <v>1666</v>
      </c>
      <c r="B24" s="190">
        <v>43907</v>
      </c>
      <c r="C24" s="29" t="s">
        <v>141</v>
      </c>
      <c r="D24" s="10" t="s">
        <v>20</v>
      </c>
      <c r="E24" s="29" t="s">
        <v>134</v>
      </c>
      <c r="F24" s="152"/>
      <c r="G24" s="16" t="s">
        <v>72</v>
      </c>
      <c r="H24" s="324" t="s">
        <v>1417</v>
      </c>
      <c r="I24" s="250">
        <v>1</v>
      </c>
      <c r="J24" s="11" t="s">
        <v>74</v>
      </c>
      <c r="K24" s="11" t="s">
        <v>74</v>
      </c>
      <c r="L24" s="11" t="s">
        <v>73</v>
      </c>
      <c r="M24" s="11" t="s">
        <v>74</v>
      </c>
      <c r="N24" s="152"/>
      <c r="O24" s="29" t="s">
        <v>74</v>
      </c>
      <c r="P24" s="11" t="s">
        <v>73</v>
      </c>
      <c r="Q24" s="231" t="s">
        <v>75</v>
      </c>
      <c r="S24" s="29" t="s">
        <v>76</v>
      </c>
      <c r="V24" s="190" t="s">
        <v>1130</v>
      </c>
      <c r="W24" s="29"/>
      <c r="X24" s="34" t="s">
        <v>1652</v>
      </c>
      <c r="Y24" s="152"/>
      <c r="Z24" s="34"/>
    </row>
    <row r="25" spans="1:26" s="190" customFormat="1" ht="112" x14ac:dyDescent="0.2">
      <c r="A25" s="321" t="s">
        <v>1667</v>
      </c>
      <c r="B25" s="190">
        <v>43907</v>
      </c>
      <c r="C25" s="29" t="s">
        <v>141</v>
      </c>
      <c r="D25" s="10" t="s">
        <v>20</v>
      </c>
      <c r="E25" s="29" t="s">
        <v>134</v>
      </c>
      <c r="F25" s="152"/>
      <c r="G25" s="16" t="s">
        <v>72</v>
      </c>
      <c r="H25" s="324" t="s">
        <v>1417</v>
      </c>
      <c r="I25" s="250">
        <v>1</v>
      </c>
      <c r="J25" s="11" t="s">
        <v>74</v>
      </c>
      <c r="K25" s="11" t="s">
        <v>74</v>
      </c>
      <c r="L25" s="11" t="s">
        <v>73</v>
      </c>
      <c r="M25" s="11" t="s">
        <v>74</v>
      </c>
      <c r="N25" s="152"/>
      <c r="O25" s="29" t="s">
        <v>74</v>
      </c>
      <c r="P25" s="11" t="s">
        <v>73</v>
      </c>
      <c r="Q25" s="231" t="s">
        <v>75</v>
      </c>
      <c r="S25" s="29" t="s">
        <v>76</v>
      </c>
      <c r="V25" s="190" t="s">
        <v>1130</v>
      </c>
      <c r="W25" s="29"/>
      <c r="X25" s="34" t="s">
        <v>1652</v>
      </c>
      <c r="Y25" s="152"/>
      <c r="Z25" s="34"/>
    </row>
    <row r="26" spans="1:26" s="190" customFormat="1" ht="16" x14ac:dyDescent="0.2">
      <c r="A26" s="321" t="s">
        <v>1668</v>
      </c>
      <c r="B26" s="190">
        <v>43916</v>
      </c>
      <c r="C26" s="29" t="s">
        <v>141</v>
      </c>
      <c r="D26" s="10" t="s">
        <v>28</v>
      </c>
      <c r="E26" s="29" t="s">
        <v>119</v>
      </c>
      <c r="F26" s="152"/>
      <c r="G26" s="16" t="s">
        <v>86</v>
      </c>
      <c r="H26" s="324" t="s">
        <v>1245</v>
      </c>
      <c r="I26" s="250">
        <v>1</v>
      </c>
      <c r="J26" s="11" t="s">
        <v>74</v>
      </c>
      <c r="K26" s="11" t="s">
        <v>74</v>
      </c>
      <c r="L26" s="11" t="s">
        <v>73</v>
      </c>
      <c r="M26" s="11" t="s">
        <v>74</v>
      </c>
      <c r="N26" s="152"/>
      <c r="O26" s="29" t="s">
        <v>73</v>
      </c>
      <c r="P26" s="11" t="s">
        <v>73</v>
      </c>
      <c r="Q26" s="231" t="s">
        <v>75</v>
      </c>
      <c r="S26" s="29" t="s">
        <v>76</v>
      </c>
      <c r="V26" s="190" t="s">
        <v>1130</v>
      </c>
      <c r="W26" s="29"/>
      <c r="X26" s="34" t="s">
        <v>1669</v>
      </c>
      <c r="Y26" s="152"/>
      <c r="Z26" s="34"/>
    </row>
    <row r="27" spans="1:26" s="190" customFormat="1" ht="16" x14ac:dyDescent="0.2">
      <c r="A27" s="321" t="s">
        <v>1670</v>
      </c>
      <c r="B27" s="190">
        <v>43916</v>
      </c>
      <c r="C27" s="29" t="s">
        <v>141</v>
      </c>
      <c r="D27" s="10" t="s">
        <v>28</v>
      </c>
      <c r="E27" s="29" t="s">
        <v>119</v>
      </c>
      <c r="F27" s="152"/>
      <c r="G27" s="16" t="s">
        <v>86</v>
      </c>
      <c r="H27" s="324" t="s">
        <v>1245</v>
      </c>
      <c r="I27" s="250">
        <v>1</v>
      </c>
      <c r="J27" s="11" t="s">
        <v>74</v>
      </c>
      <c r="K27" s="11" t="s">
        <v>74</v>
      </c>
      <c r="L27" s="11" t="s">
        <v>73</v>
      </c>
      <c r="M27" s="11" t="s">
        <v>74</v>
      </c>
      <c r="N27" s="152"/>
      <c r="O27" s="29" t="s">
        <v>73</v>
      </c>
      <c r="P27" s="11" t="s">
        <v>73</v>
      </c>
      <c r="Q27" s="231" t="s">
        <v>75</v>
      </c>
      <c r="S27" s="29" t="s">
        <v>76</v>
      </c>
      <c r="V27" s="190" t="s">
        <v>1130</v>
      </c>
      <c r="W27" s="29"/>
      <c r="X27" s="34" t="s">
        <v>1671</v>
      </c>
      <c r="Y27" s="152"/>
      <c r="Z27" s="34"/>
    </row>
    <row r="28" spans="1:26" s="190" customFormat="1" ht="16" x14ac:dyDescent="0.2">
      <c r="A28" s="321" t="s">
        <v>1672</v>
      </c>
      <c r="B28" s="190">
        <v>43916</v>
      </c>
      <c r="C28" s="29" t="s">
        <v>141</v>
      </c>
      <c r="D28" s="10" t="s">
        <v>28</v>
      </c>
      <c r="E28" s="29" t="s">
        <v>119</v>
      </c>
      <c r="F28" s="152"/>
      <c r="G28" s="16" t="s">
        <v>86</v>
      </c>
      <c r="H28" s="324" t="s">
        <v>1245</v>
      </c>
      <c r="I28" s="250">
        <v>1</v>
      </c>
      <c r="J28" s="11" t="s">
        <v>74</v>
      </c>
      <c r="K28" s="11" t="s">
        <v>74</v>
      </c>
      <c r="L28" s="11" t="s">
        <v>73</v>
      </c>
      <c r="M28" s="11" t="s">
        <v>74</v>
      </c>
      <c r="N28" s="152"/>
      <c r="O28" s="29" t="s">
        <v>73</v>
      </c>
      <c r="P28" s="11" t="s">
        <v>73</v>
      </c>
      <c r="Q28" s="231" t="s">
        <v>75</v>
      </c>
      <c r="S28" s="29" t="s">
        <v>76</v>
      </c>
      <c r="V28" s="190" t="s">
        <v>1130</v>
      </c>
      <c r="W28" s="29"/>
      <c r="X28" s="34" t="s">
        <v>1673</v>
      </c>
      <c r="Y28" s="152"/>
      <c r="Z28" s="34"/>
    </row>
    <row r="29" spans="1:26" s="190" customFormat="1" ht="64" x14ac:dyDescent="0.2">
      <c r="A29" s="321" t="s">
        <v>1674</v>
      </c>
      <c r="B29" s="190">
        <v>43911</v>
      </c>
      <c r="C29" s="29" t="s">
        <v>141</v>
      </c>
      <c r="D29" s="10" t="s">
        <v>20</v>
      </c>
      <c r="E29" s="29" t="s">
        <v>239</v>
      </c>
      <c r="F29" s="152"/>
      <c r="G29" s="16" t="s">
        <v>72</v>
      </c>
      <c r="H29" s="324" t="s">
        <v>1312</v>
      </c>
      <c r="I29" s="250">
        <v>1</v>
      </c>
      <c r="J29" s="11" t="s">
        <v>74</v>
      </c>
      <c r="K29" s="11" t="s">
        <v>74</v>
      </c>
      <c r="L29" s="11" t="s">
        <v>73</v>
      </c>
      <c r="M29" s="11" t="s">
        <v>74</v>
      </c>
      <c r="N29" s="152"/>
      <c r="O29" s="29" t="s">
        <v>74</v>
      </c>
      <c r="P29" s="11" t="s">
        <v>74</v>
      </c>
      <c r="Q29" s="231"/>
      <c r="S29" s="29" t="s">
        <v>76</v>
      </c>
      <c r="V29" s="190" t="s">
        <v>1130</v>
      </c>
      <c r="W29" s="29"/>
      <c r="X29" s="34" t="s">
        <v>1675</v>
      </c>
      <c r="Y29" s="152"/>
      <c r="Z29" s="34"/>
    </row>
    <row r="30" spans="1:26" s="190" customFormat="1" ht="16" x14ac:dyDescent="0.2">
      <c r="A30" s="321" t="s">
        <v>1676</v>
      </c>
      <c r="B30" s="190">
        <v>43911</v>
      </c>
      <c r="C30" s="29" t="s">
        <v>141</v>
      </c>
      <c r="D30" s="10" t="s">
        <v>17</v>
      </c>
      <c r="E30" s="29" t="s">
        <v>17</v>
      </c>
      <c r="F30" s="152"/>
      <c r="G30" s="16" t="s">
        <v>72</v>
      </c>
      <c r="H30" s="324" t="s">
        <v>1337</v>
      </c>
      <c r="I30" s="250">
        <v>1</v>
      </c>
      <c r="J30" s="11" t="s">
        <v>74</v>
      </c>
      <c r="K30" s="11" t="s">
        <v>74</v>
      </c>
      <c r="L30" s="11" t="s">
        <v>73</v>
      </c>
      <c r="M30" s="11" t="s">
        <v>74</v>
      </c>
      <c r="N30" s="152"/>
      <c r="O30" s="29" t="s">
        <v>73</v>
      </c>
      <c r="P30" s="11" t="s">
        <v>74</v>
      </c>
      <c r="Q30" s="231"/>
      <c r="S30" s="29" t="s">
        <v>76</v>
      </c>
      <c r="V30" s="190" t="s">
        <v>1130</v>
      </c>
      <c r="W30" s="29"/>
      <c r="X30" s="34" t="s">
        <v>1677</v>
      </c>
      <c r="Y30" s="152"/>
      <c r="Z30" s="34"/>
    </row>
    <row r="31" spans="1:26" s="190" customFormat="1" ht="16" x14ac:dyDescent="0.2">
      <c r="A31" s="321" t="s">
        <v>1678</v>
      </c>
      <c r="B31" s="190">
        <v>43911</v>
      </c>
      <c r="C31" s="29" t="s">
        <v>141</v>
      </c>
      <c r="D31" s="10" t="s">
        <v>17</v>
      </c>
      <c r="E31" s="29" t="s">
        <v>17</v>
      </c>
      <c r="F31" s="152"/>
      <c r="G31" s="16" t="s">
        <v>72</v>
      </c>
      <c r="H31" s="324" t="s">
        <v>1337</v>
      </c>
      <c r="I31" s="250">
        <v>1</v>
      </c>
      <c r="J31" s="11" t="s">
        <v>74</v>
      </c>
      <c r="K31" s="11" t="s">
        <v>74</v>
      </c>
      <c r="L31" s="11" t="s">
        <v>73</v>
      </c>
      <c r="M31" s="11" t="s">
        <v>74</v>
      </c>
      <c r="N31" s="152"/>
      <c r="O31" s="29" t="s">
        <v>73</v>
      </c>
      <c r="P31" s="11" t="s">
        <v>74</v>
      </c>
      <c r="Q31" s="231"/>
      <c r="S31" s="29" t="s">
        <v>76</v>
      </c>
      <c r="V31" s="190" t="s">
        <v>1130</v>
      </c>
      <c r="W31" s="29"/>
      <c r="X31" s="34" t="s">
        <v>1679</v>
      </c>
      <c r="Y31" s="152"/>
      <c r="Z31" s="34"/>
    </row>
    <row r="32" spans="1:26" s="190" customFormat="1" ht="16" x14ac:dyDescent="0.2">
      <c r="A32" s="321" t="s">
        <v>1680</v>
      </c>
      <c r="B32" s="190">
        <v>43907</v>
      </c>
      <c r="C32" s="29" t="s">
        <v>141</v>
      </c>
      <c r="D32" s="10" t="s">
        <v>17</v>
      </c>
      <c r="E32" s="29" t="s">
        <v>17</v>
      </c>
      <c r="F32" s="152"/>
      <c r="G32" s="16" t="s">
        <v>72</v>
      </c>
      <c r="H32" s="324" t="s">
        <v>1337</v>
      </c>
      <c r="I32" s="250">
        <v>1</v>
      </c>
      <c r="J32" s="11" t="s">
        <v>74</v>
      </c>
      <c r="K32" s="11" t="s">
        <v>74</v>
      </c>
      <c r="L32" s="11" t="s">
        <v>73</v>
      </c>
      <c r="M32" s="11" t="s">
        <v>74</v>
      </c>
      <c r="N32" s="152"/>
      <c r="O32" s="29" t="s">
        <v>73</v>
      </c>
      <c r="P32" s="11" t="s">
        <v>74</v>
      </c>
      <c r="Q32" s="231"/>
      <c r="S32" s="29" t="s">
        <v>76</v>
      </c>
      <c r="V32" s="190" t="s">
        <v>1130</v>
      </c>
      <c r="W32" s="29"/>
      <c r="X32" s="34" t="s">
        <v>1681</v>
      </c>
      <c r="Y32" s="152"/>
      <c r="Z32" s="34"/>
    </row>
    <row r="33" spans="1:26" s="190" customFormat="1" ht="16" x14ac:dyDescent="0.2">
      <c r="A33" s="321" t="s">
        <v>1682</v>
      </c>
      <c r="B33" s="190">
        <v>43916</v>
      </c>
      <c r="C33" s="29" t="s">
        <v>141</v>
      </c>
      <c r="D33" s="10" t="s">
        <v>17</v>
      </c>
      <c r="E33" s="29" t="s">
        <v>17</v>
      </c>
      <c r="F33" s="152"/>
      <c r="G33" s="16" t="s">
        <v>72</v>
      </c>
      <c r="H33" s="324" t="s">
        <v>1337</v>
      </c>
      <c r="I33" s="250">
        <v>1</v>
      </c>
      <c r="J33" s="11" t="s">
        <v>74</v>
      </c>
      <c r="K33" s="11" t="s">
        <v>74</v>
      </c>
      <c r="L33" s="11" t="s">
        <v>73</v>
      </c>
      <c r="M33" s="11" t="s">
        <v>74</v>
      </c>
      <c r="N33" s="152"/>
      <c r="O33" s="29" t="s">
        <v>73</v>
      </c>
      <c r="P33" s="11" t="s">
        <v>74</v>
      </c>
      <c r="Q33" s="231"/>
      <c r="S33" s="29" t="s">
        <v>76</v>
      </c>
      <c r="V33" s="190" t="s">
        <v>1130</v>
      </c>
      <c r="W33" s="29"/>
      <c r="X33" s="34" t="s">
        <v>1683</v>
      </c>
      <c r="Y33" s="152"/>
      <c r="Z33" s="34"/>
    </row>
    <row r="34" spans="1:26" s="190" customFormat="1" ht="16" x14ac:dyDescent="0.2">
      <c r="A34" s="321" t="s">
        <v>1684</v>
      </c>
      <c r="B34" s="190">
        <v>43919</v>
      </c>
      <c r="C34" s="29" t="s">
        <v>141</v>
      </c>
      <c r="D34" s="10" t="s">
        <v>20</v>
      </c>
      <c r="E34" s="29" t="s">
        <v>20</v>
      </c>
      <c r="F34" s="152" t="s">
        <v>1150</v>
      </c>
      <c r="G34" s="16" t="s">
        <v>72</v>
      </c>
      <c r="H34" s="324" t="s">
        <v>1531</v>
      </c>
      <c r="I34" s="250">
        <v>1</v>
      </c>
      <c r="J34" s="11" t="s">
        <v>74</v>
      </c>
      <c r="K34" s="11" t="s">
        <v>74</v>
      </c>
      <c r="L34" s="11" t="s">
        <v>73</v>
      </c>
      <c r="M34" s="11" t="s">
        <v>74</v>
      </c>
      <c r="N34" s="152"/>
      <c r="O34" s="29" t="s">
        <v>74</v>
      </c>
      <c r="P34" s="11" t="s">
        <v>74</v>
      </c>
      <c r="Q34" s="231"/>
      <c r="S34" s="29" t="s">
        <v>76</v>
      </c>
      <c r="V34" s="190" t="s">
        <v>1130</v>
      </c>
      <c r="W34" s="29"/>
      <c r="X34" s="34" t="s">
        <v>1152</v>
      </c>
      <c r="Y34" s="152"/>
      <c r="Z34" s="34"/>
    </row>
    <row r="35" spans="1:26" s="190" customFormat="1" ht="32" x14ac:dyDescent="0.2">
      <c r="A35" s="321" t="s">
        <v>1685</v>
      </c>
      <c r="B35" s="190">
        <v>43916</v>
      </c>
      <c r="C35" s="29" t="s">
        <v>141</v>
      </c>
      <c r="D35" s="10" t="s">
        <v>20</v>
      </c>
      <c r="E35" s="29" t="s">
        <v>229</v>
      </c>
      <c r="F35" s="152"/>
      <c r="G35" s="16" t="s">
        <v>72</v>
      </c>
      <c r="H35" s="324" t="s">
        <v>1332</v>
      </c>
      <c r="I35" s="250">
        <v>1</v>
      </c>
      <c r="J35" s="11" t="s">
        <v>74</v>
      </c>
      <c r="K35" s="11" t="s">
        <v>74</v>
      </c>
      <c r="L35" s="11" t="s">
        <v>73</v>
      </c>
      <c r="M35" s="11" t="s">
        <v>74</v>
      </c>
      <c r="N35" s="152"/>
      <c r="O35" s="29" t="s">
        <v>74</v>
      </c>
      <c r="P35" s="11" t="s">
        <v>74</v>
      </c>
      <c r="Q35" s="231"/>
      <c r="S35" s="29" t="s">
        <v>76</v>
      </c>
      <c r="V35" s="190" t="s">
        <v>1130</v>
      </c>
      <c r="W35" s="29"/>
      <c r="X35" s="34" t="s">
        <v>1686</v>
      </c>
      <c r="Y35" s="152"/>
      <c r="Z35" s="34"/>
    </row>
    <row r="36" spans="1:26" s="190" customFormat="1" ht="16" x14ac:dyDescent="0.2">
      <c r="A36" s="321" t="s">
        <v>1687</v>
      </c>
      <c r="B36" s="190">
        <v>43914</v>
      </c>
      <c r="C36" s="29" t="s">
        <v>141</v>
      </c>
      <c r="D36" s="10" t="s">
        <v>33</v>
      </c>
      <c r="E36" s="29" t="s">
        <v>145</v>
      </c>
      <c r="F36" s="152"/>
      <c r="G36" s="16" t="s">
        <v>89</v>
      </c>
      <c r="H36" s="324" t="s">
        <v>1219</v>
      </c>
      <c r="I36" s="250">
        <v>1</v>
      </c>
      <c r="J36" s="11" t="s">
        <v>74</v>
      </c>
      <c r="K36" s="11" t="s">
        <v>74</v>
      </c>
      <c r="L36" s="11" t="s">
        <v>73</v>
      </c>
      <c r="M36" s="11" t="s">
        <v>74</v>
      </c>
      <c r="N36" s="152"/>
      <c r="O36" s="29" t="s">
        <v>73</v>
      </c>
      <c r="P36" s="11" t="s">
        <v>73</v>
      </c>
      <c r="Q36" s="231" t="s">
        <v>75</v>
      </c>
      <c r="S36" s="29" t="s">
        <v>76</v>
      </c>
      <c r="V36" s="190" t="s">
        <v>1130</v>
      </c>
      <c r="W36" s="29"/>
      <c r="X36" s="34" t="s">
        <v>1154</v>
      </c>
      <c r="Y36" s="152"/>
      <c r="Z36" s="34"/>
    </row>
    <row r="37" spans="1:26" s="190" customFormat="1" ht="48" x14ac:dyDescent="0.2">
      <c r="A37" s="321" t="s">
        <v>1688</v>
      </c>
      <c r="B37" s="190">
        <v>43910</v>
      </c>
      <c r="C37" s="29" t="s">
        <v>141</v>
      </c>
      <c r="D37" s="10" t="s">
        <v>20</v>
      </c>
      <c r="E37" s="29" t="s">
        <v>232</v>
      </c>
      <c r="F37" s="152"/>
      <c r="G37" s="16" t="s">
        <v>72</v>
      </c>
      <c r="H37" s="324" t="s">
        <v>1477</v>
      </c>
      <c r="I37" s="250">
        <v>1</v>
      </c>
      <c r="J37" s="11" t="s">
        <v>74</v>
      </c>
      <c r="K37" s="11" t="s">
        <v>74</v>
      </c>
      <c r="L37" s="11" t="s">
        <v>73</v>
      </c>
      <c r="M37" s="11" t="s">
        <v>74</v>
      </c>
      <c r="N37" s="152"/>
      <c r="O37" s="29" t="s">
        <v>73</v>
      </c>
      <c r="P37" s="11" t="s">
        <v>73</v>
      </c>
      <c r="Q37" s="231" t="s">
        <v>75</v>
      </c>
      <c r="S37" s="29" t="s">
        <v>76</v>
      </c>
      <c r="V37" s="190" t="s">
        <v>1130</v>
      </c>
      <c r="W37" s="29"/>
      <c r="X37" s="34" t="s">
        <v>693</v>
      </c>
      <c r="Y37" s="152"/>
      <c r="Z37" s="34"/>
    </row>
    <row r="38" spans="1:26" s="190" customFormat="1" ht="48" x14ac:dyDescent="0.2">
      <c r="A38" s="321" t="s">
        <v>1689</v>
      </c>
      <c r="B38" s="190">
        <v>43910</v>
      </c>
      <c r="C38" s="29" t="s">
        <v>141</v>
      </c>
      <c r="D38" s="10" t="s">
        <v>20</v>
      </c>
      <c r="E38" s="29" t="s">
        <v>232</v>
      </c>
      <c r="F38" s="152"/>
      <c r="G38" s="16" t="s">
        <v>72</v>
      </c>
      <c r="H38" s="324" t="s">
        <v>1477</v>
      </c>
      <c r="I38" s="250">
        <v>1</v>
      </c>
      <c r="J38" s="11" t="s">
        <v>74</v>
      </c>
      <c r="K38" s="11" t="s">
        <v>74</v>
      </c>
      <c r="L38" s="11" t="s">
        <v>73</v>
      </c>
      <c r="M38" s="11" t="s">
        <v>74</v>
      </c>
      <c r="N38" s="152"/>
      <c r="O38" s="29" t="s">
        <v>74</v>
      </c>
      <c r="P38" s="11" t="s">
        <v>74</v>
      </c>
      <c r="Q38" s="231"/>
      <c r="S38" s="29" t="s">
        <v>76</v>
      </c>
      <c r="V38" s="190" t="s">
        <v>1130</v>
      </c>
      <c r="W38" s="29"/>
      <c r="X38" s="34" t="s">
        <v>693</v>
      </c>
      <c r="Y38" s="152"/>
      <c r="Z38" s="34"/>
    </row>
    <row r="39" spans="1:26" s="190" customFormat="1" ht="48" x14ac:dyDescent="0.2">
      <c r="A39" s="321" t="s">
        <v>1690</v>
      </c>
      <c r="B39" s="190">
        <v>43910</v>
      </c>
      <c r="C39" s="29" t="s">
        <v>141</v>
      </c>
      <c r="D39" s="10" t="s">
        <v>20</v>
      </c>
      <c r="E39" s="29" t="s">
        <v>232</v>
      </c>
      <c r="F39" s="152"/>
      <c r="G39" s="16" t="s">
        <v>72</v>
      </c>
      <c r="H39" s="324" t="s">
        <v>1477</v>
      </c>
      <c r="I39" s="250">
        <v>1</v>
      </c>
      <c r="J39" s="11" t="s">
        <v>74</v>
      </c>
      <c r="K39" s="11" t="s">
        <v>74</v>
      </c>
      <c r="L39" s="11" t="s">
        <v>73</v>
      </c>
      <c r="M39" s="11" t="s">
        <v>74</v>
      </c>
      <c r="N39" s="152"/>
      <c r="O39" s="29" t="s">
        <v>74</v>
      </c>
      <c r="P39" s="11" t="s">
        <v>74</v>
      </c>
      <c r="Q39" s="231"/>
      <c r="S39" s="29" t="s">
        <v>76</v>
      </c>
      <c r="V39" s="190" t="s">
        <v>1130</v>
      </c>
      <c r="W39" s="29"/>
      <c r="X39" s="34" t="s">
        <v>693</v>
      </c>
      <c r="Y39" s="152"/>
      <c r="Z39" s="34"/>
    </row>
    <row r="40" spans="1:26" s="190" customFormat="1" ht="64" x14ac:dyDescent="0.2">
      <c r="A40" s="321" t="s">
        <v>1691</v>
      </c>
      <c r="B40" s="190">
        <v>43910</v>
      </c>
      <c r="C40" s="29" t="s">
        <v>141</v>
      </c>
      <c r="D40" s="10" t="s">
        <v>20</v>
      </c>
      <c r="E40" s="29" t="s">
        <v>239</v>
      </c>
      <c r="F40" s="152"/>
      <c r="G40" s="16" t="s">
        <v>72</v>
      </c>
      <c r="H40" s="324" t="s">
        <v>1312</v>
      </c>
      <c r="I40" s="250">
        <v>1</v>
      </c>
      <c r="J40" s="11" t="s">
        <v>74</v>
      </c>
      <c r="K40" s="11" t="s">
        <v>74</v>
      </c>
      <c r="L40" s="11" t="s">
        <v>73</v>
      </c>
      <c r="M40" s="11" t="s">
        <v>74</v>
      </c>
      <c r="N40" s="152"/>
      <c r="O40" s="29" t="s">
        <v>73</v>
      </c>
      <c r="P40" s="11" t="s">
        <v>73</v>
      </c>
      <c r="Q40" s="231" t="s">
        <v>75</v>
      </c>
      <c r="S40" s="29" t="s">
        <v>76</v>
      </c>
      <c r="V40" s="190" t="s">
        <v>1130</v>
      </c>
      <c r="W40" s="29"/>
      <c r="X40" s="34" t="s">
        <v>1692</v>
      </c>
      <c r="Y40" s="152"/>
      <c r="Z40" s="34"/>
    </row>
    <row r="41" spans="1:26" s="190" customFormat="1" ht="32" x14ac:dyDescent="0.2">
      <c r="A41" s="321" t="s">
        <v>1693</v>
      </c>
      <c r="B41" s="190">
        <v>43908</v>
      </c>
      <c r="C41" s="29" t="s">
        <v>141</v>
      </c>
      <c r="D41" s="10" t="s">
        <v>20</v>
      </c>
      <c r="E41" s="29" t="s">
        <v>466</v>
      </c>
      <c r="F41" s="152"/>
      <c r="G41" s="16" t="s">
        <v>72</v>
      </c>
      <c r="H41" s="324" t="s">
        <v>1293</v>
      </c>
      <c r="I41" s="250">
        <v>1</v>
      </c>
      <c r="J41" s="11" t="s">
        <v>74</v>
      </c>
      <c r="K41" s="11" t="s">
        <v>74</v>
      </c>
      <c r="L41" s="11" t="s">
        <v>73</v>
      </c>
      <c r="M41" s="11" t="s">
        <v>74</v>
      </c>
      <c r="N41" s="152"/>
      <c r="O41" s="29" t="s">
        <v>74</v>
      </c>
      <c r="P41" s="11" t="s">
        <v>74</v>
      </c>
      <c r="Q41" s="231"/>
      <c r="S41" s="29" t="s">
        <v>76</v>
      </c>
      <c r="V41" s="190" t="s">
        <v>1130</v>
      </c>
      <c r="W41" s="29"/>
      <c r="X41" s="34" t="s">
        <v>1156</v>
      </c>
      <c r="Y41" s="152"/>
      <c r="Z41" s="34"/>
    </row>
    <row r="42" spans="1:26" s="190" customFormat="1" ht="32" x14ac:dyDescent="0.2">
      <c r="A42" s="321" t="s">
        <v>1694</v>
      </c>
      <c r="B42" s="190">
        <v>43908</v>
      </c>
      <c r="C42" s="29" t="s">
        <v>141</v>
      </c>
      <c r="D42" s="10" t="s">
        <v>20</v>
      </c>
      <c r="E42" s="29" t="s">
        <v>466</v>
      </c>
      <c r="F42" s="152"/>
      <c r="G42" s="16" t="s">
        <v>72</v>
      </c>
      <c r="H42" s="324" t="s">
        <v>1293</v>
      </c>
      <c r="I42" s="250">
        <v>1</v>
      </c>
      <c r="J42" s="11" t="s">
        <v>74</v>
      </c>
      <c r="K42" s="11" t="s">
        <v>74</v>
      </c>
      <c r="L42" s="11" t="s">
        <v>73</v>
      </c>
      <c r="M42" s="11" t="s">
        <v>74</v>
      </c>
      <c r="N42" s="152"/>
      <c r="O42" s="29" t="s">
        <v>74</v>
      </c>
      <c r="P42" s="11" t="s">
        <v>74</v>
      </c>
      <c r="Q42" s="231"/>
      <c r="S42" s="29" t="s">
        <v>76</v>
      </c>
      <c r="V42" s="190" t="s">
        <v>1130</v>
      </c>
      <c r="W42" s="29"/>
      <c r="X42" s="34" t="s">
        <v>1157</v>
      </c>
      <c r="Y42" s="152"/>
      <c r="Z42" s="34"/>
    </row>
    <row r="43" spans="1:26" s="190" customFormat="1" ht="32" x14ac:dyDescent="0.2">
      <c r="A43" s="321" t="s">
        <v>1695</v>
      </c>
      <c r="B43" s="190">
        <v>43913</v>
      </c>
      <c r="C43" s="29" t="s">
        <v>141</v>
      </c>
      <c r="D43" s="10" t="s">
        <v>17</v>
      </c>
      <c r="E43" s="29" t="s">
        <v>17</v>
      </c>
      <c r="F43" s="152"/>
      <c r="G43" s="16" t="s">
        <v>72</v>
      </c>
      <c r="H43" s="324" t="s">
        <v>1337</v>
      </c>
      <c r="I43" s="250">
        <v>1</v>
      </c>
      <c r="J43" s="11" t="s">
        <v>74</v>
      </c>
      <c r="K43" s="11" t="s">
        <v>74</v>
      </c>
      <c r="L43" s="11" t="s">
        <v>73</v>
      </c>
      <c r="M43" s="11" t="s">
        <v>74</v>
      </c>
      <c r="N43" s="152"/>
      <c r="O43" s="29" t="s">
        <v>74</v>
      </c>
      <c r="P43" s="11" t="s">
        <v>74</v>
      </c>
      <c r="Q43" s="231"/>
      <c r="S43" s="29" t="s">
        <v>76</v>
      </c>
      <c r="V43" s="190" t="s">
        <v>1130</v>
      </c>
      <c r="W43" s="29"/>
      <c r="X43" s="34" t="s">
        <v>812</v>
      </c>
      <c r="Y43" s="152"/>
      <c r="Z43" s="34"/>
    </row>
    <row r="44" spans="1:26" s="190" customFormat="1" ht="32" x14ac:dyDescent="0.2">
      <c r="A44" s="321" t="s">
        <v>1696</v>
      </c>
      <c r="B44" s="190">
        <v>43929</v>
      </c>
      <c r="C44" s="29" t="s">
        <v>141</v>
      </c>
      <c r="D44" s="10" t="s">
        <v>34</v>
      </c>
      <c r="E44" s="29" t="s">
        <v>95</v>
      </c>
      <c r="F44" s="152"/>
      <c r="G44" s="16" t="s">
        <v>89</v>
      </c>
      <c r="H44" s="324" t="s">
        <v>1232</v>
      </c>
      <c r="I44" s="250">
        <v>1</v>
      </c>
      <c r="J44" s="11" t="s">
        <v>74</v>
      </c>
      <c r="K44" s="11" t="s">
        <v>74</v>
      </c>
      <c r="L44" s="11" t="s">
        <v>73</v>
      </c>
      <c r="M44" s="11" t="s">
        <v>74</v>
      </c>
      <c r="N44" s="152"/>
      <c r="O44" s="29" t="s">
        <v>74</v>
      </c>
      <c r="P44" s="11" t="s">
        <v>73</v>
      </c>
      <c r="Q44" s="231" t="s">
        <v>75</v>
      </c>
      <c r="S44" s="29" t="s">
        <v>76</v>
      </c>
      <c r="V44" s="190" t="s">
        <v>1130</v>
      </c>
      <c r="W44" s="29"/>
      <c r="X44" s="34" t="s">
        <v>1697</v>
      </c>
      <c r="Y44" s="152"/>
      <c r="Z44" s="34"/>
    </row>
    <row r="45" spans="1:26" s="190" customFormat="1" ht="32" x14ac:dyDescent="0.2">
      <c r="A45" s="321" t="s">
        <v>1698</v>
      </c>
      <c r="B45" s="190">
        <v>43929</v>
      </c>
      <c r="C45" s="29" t="s">
        <v>141</v>
      </c>
      <c r="D45" s="10" t="s">
        <v>34</v>
      </c>
      <c r="E45" s="29" t="s">
        <v>95</v>
      </c>
      <c r="F45" s="152"/>
      <c r="G45" s="16" t="s">
        <v>89</v>
      </c>
      <c r="H45" s="324" t="s">
        <v>1232</v>
      </c>
      <c r="I45" s="250">
        <v>1</v>
      </c>
      <c r="J45" s="11" t="s">
        <v>74</v>
      </c>
      <c r="K45" s="11" t="s">
        <v>74</v>
      </c>
      <c r="L45" s="11" t="s">
        <v>73</v>
      </c>
      <c r="M45" s="11" t="s">
        <v>74</v>
      </c>
      <c r="N45" s="152"/>
      <c r="O45" s="29" t="s">
        <v>74</v>
      </c>
      <c r="P45" s="11" t="s">
        <v>73</v>
      </c>
      <c r="Q45" s="231" t="s">
        <v>75</v>
      </c>
      <c r="S45" s="29" t="s">
        <v>76</v>
      </c>
      <c r="V45" s="190" t="s">
        <v>1130</v>
      </c>
      <c r="W45" s="29"/>
      <c r="X45" s="34" t="s">
        <v>1699</v>
      </c>
      <c r="Y45" s="152"/>
      <c r="Z45" s="34"/>
    </row>
    <row r="46" spans="1:26" s="190" customFormat="1" ht="32" x14ac:dyDescent="0.2">
      <c r="A46" s="321" t="s">
        <v>1700</v>
      </c>
      <c r="B46" s="190">
        <v>43929</v>
      </c>
      <c r="C46" s="29" t="s">
        <v>141</v>
      </c>
      <c r="D46" s="10" t="s">
        <v>35</v>
      </c>
      <c r="E46" s="29" t="s">
        <v>35</v>
      </c>
      <c r="F46" s="152"/>
      <c r="G46" s="16" t="s">
        <v>89</v>
      </c>
      <c r="H46" s="324" t="s">
        <v>1460</v>
      </c>
      <c r="I46" s="250">
        <v>1</v>
      </c>
      <c r="J46" s="11" t="s">
        <v>74</v>
      </c>
      <c r="K46" s="11" t="s">
        <v>74</v>
      </c>
      <c r="L46" s="11" t="s">
        <v>73</v>
      </c>
      <c r="M46" s="11" t="s">
        <v>74</v>
      </c>
      <c r="N46" s="152"/>
      <c r="O46" s="29" t="s">
        <v>73</v>
      </c>
      <c r="P46" s="11" t="s">
        <v>73</v>
      </c>
      <c r="Q46" s="231" t="s">
        <v>75</v>
      </c>
      <c r="S46" s="29" t="s">
        <v>76</v>
      </c>
      <c r="V46" s="190" t="s">
        <v>1130</v>
      </c>
      <c r="W46" s="29"/>
      <c r="X46" s="34" t="s">
        <v>1701</v>
      </c>
      <c r="Y46" s="152"/>
      <c r="Z46" s="34"/>
    </row>
    <row r="47" spans="1:26" s="190" customFormat="1" ht="16" x14ac:dyDescent="0.2">
      <c r="A47" s="321" t="s">
        <v>1702</v>
      </c>
      <c r="B47" s="190">
        <v>43935</v>
      </c>
      <c r="C47" s="29" t="s">
        <v>141</v>
      </c>
      <c r="D47" s="10" t="s">
        <v>20</v>
      </c>
      <c r="E47" s="29" t="s">
        <v>20</v>
      </c>
      <c r="F47" s="152"/>
      <c r="G47" s="16" t="s">
        <v>72</v>
      </c>
      <c r="H47" s="324" t="s">
        <v>1531</v>
      </c>
      <c r="I47" s="250">
        <v>1</v>
      </c>
      <c r="J47" s="11" t="s">
        <v>74</v>
      </c>
      <c r="K47" s="11" t="s">
        <v>74</v>
      </c>
      <c r="L47" s="11" t="s">
        <v>73</v>
      </c>
      <c r="M47" s="11" t="s">
        <v>74</v>
      </c>
      <c r="N47" s="152"/>
      <c r="O47" s="29" t="s">
        <v>74</v>
      </c>
      <c r="P47" s="11" t="s">
        <v>73</v>
      </c>
      <c r="Q47" s="231" t="s">
        <v>75</v>
      </c>
      <c r="S47" s="29" t="s">
        <v>76</v>
      </c>
      <c r="V47" s="190" t="s">
        <v>1130</v>
      </c>
      <c r="W47" s="29"/>
      <c r="X47" s="34" t="s">
        <v>1161</v>
      </c>
      <c r="Y47" s="152"/>
      <c r="Z47" s="34"/>
    </row>
    <row r="48" spans="1:26" s="190" customFormat="1" ht="16" x14ac:dyDescent="0.2">
      <c r="A48" s="321" t="s">
        <v>1703</v>
      </c>
      <c r="B48" s="190">
        <v>43935</v>
      </c>
      <c r="C48" s="29" t="s">
        <v>141</v>
      </c>
      <c r="D48" s="10" t="s">
        <v>34</v>
      </c>
      <c r="E48" s="29" t="s">
        <v>206</v>
      </c>
      <c r="F48" s="152"/>
      <c r="G48" s="16" t="s">
        <v>89</v>
      </c>
      <c r="H48" s="324" t="s">
        <v>1283</v>
      </c>
      <c r="I48" s="250">
        <v>1</v>
      </c>
      <c r="J48" s="11" t="s">
        <v>74</v>
      </c>
      <c r="K48" s="11" t="s">
        <v>74</v>
      </c>
      <c r="L48" s="11" t="s">
        <v>73</v>
      </c>
      <c r="M48" s="11" t="s">
        <v>74</v>
      </c>
      <c r="N48" s="152"/>
      <c r="O48" s="29" t="s">
        <v>74</v>
      </c>
      <c r="P48" s="11" t="s">
        <v>74</v>
      </c>
      <c r="Q48" s="231"/>
      <c r="S48" s="29" t="s">
        <v>76</v>
      </c>
      <c r="V48" s="190" t="s">
        <v>1130</v>
      </c>
      <c r="W48" s="29"/>
      <c r="X48" s="34" t="s">
        <v>1162</v>
      </c>
      <c r="Y48" s="152"/>
      <c r="Z48" s="34"/>
    </row>
    <row r="49" spans="1:26" s="190" customFormat="1" ht="16" x14ac:dyDescent="0.2">
      <c r="A49" s="321" t="s">
        <v>1704</v>
      </c>
      <c r="B49" s="190">
        <v>43935</v>
      </c>
      <c r="C49" s="29" t="s">
        <v>141</v>
      </c>
      <c r="D49" s="10" t="s">
        <v>34</v>
      </c>
      <c r="E49" s="29" t="s">
        <v>206</v>
      </c>
      <c r="F49" s="152"/>
      <c r="G49" s="16" t="s">
        <v>89</v>
      </c>
      <c r="H49" s="324" t="s">
        <v>1283</v>
      </c>
      <c r="I49" s="250">
        <v>1</v>
      </c>
      <c r="J49" s="11" t="s">
        <v>74</v>
      </c>
      <c r="K49" s="11" t="s">
        <v>74</v>
      </c>
      <c r="L49" s="11" t="s">
        <v>73</v>
      </c>
      <c r="M49" s="11" t="s">
        <v>74</v>
      </c>
      <c r="N49" s="152"/>
      <c r="O49" s="29" t="s">
        <v>74</v>
      </c>
      <c r="P49" s="11" t="s">
        <v>74</v>
      </c>
      <c r="Q49" s="231"/>
      <c r="S49" s="29" t="s">
        <v>76</v>
      </c>
      <c r="V49" s="190" t="s">
        <v>1130</v>
      </c>
      <c r="W49" s="29"/>
      <c r="X49" s="34" t="s">
        <v>1162</v>
      </c>
      <c r="Y49" s="152"/>
      <c r="Z49" s="34"/>
    </row>
    <row r="50" spans="1:26" s="190" customFormat="1" ht="16" x14ac:dyDescent="0.2">
      <c r="A50" s="321" t="s">
        <v>1705</v>
      </c>
      <c r="B50" s="190">
        <v>43935</v>
      </c>
      <c r="C50" s="29" t="s">
        <v>141</v>
      </c>
      <c r="D50" s="10" t="s">
        <v>34</v>
      </c>
      <c r="E50" s="29" t="s">
        <v>206</v>
      </c>
      <c r="F50" s="152"/>
      <c r="G50" s="16" t="s">
        <v>89</v>
      </c>
      <c r="H50" s="324" t="s">
        <v>1283</v>
      </c>
      <c r="I50" s="250">
        <v>1</v>
      </c>
      <c r="J50" s="11" t="s">
        <v>74</v>
      </c>
      <c r="K50" s="11" t="s">
        <v>74</v>
      </c>
      <c r="L50" s="11" t="s">
        <v>73</v>
      </c>
      <c r="M50" s="11" t="s">
        <v>74</v>
      </c>
      <c r="N50" s="152"/>
      <c r="O50" s="29" t="s">
        <v>74</v>
      </c>
      <c r="P50" s="11" t="s">
        <v>74</v>
      </c>
      <c r="Q50" s="231"/>
      <c r="S50" s="29" t="s">
        <v>76</v>
      </c>
      <c r="V50" s="190" t="s">
        <v>1130</v>
      </c>
      <c r="W50" s="29"/>
      <c r="X50" s="34" t="s">
        <v>1162</v>
      </c>
      <c r="Y50" s="152"/>
      <c r="Z50" s="34"/>
    </row>
    <row r="51" spans="1:26" s="190" customFormat="1" ht="16" x14ac:dyDescent="0.2">
      <c r="A51" s="321" t="s">
        <v>1706</v>
      </c>
      <c r="B51" s="190">
        <v>43935</v>
      </c>
      <c r="C51" s="29" t="s">
        <v>141</v>
      </c>
      <c r="D51" s="10" t="s">
        <v>34</v>
      </c>
      <c r="E51" s="29" t="s">
        <v>206</v>
      </c>
      <c r="F51" s="152"/>
      <c r="G51" s="16" t="s">
        <v>89</v>
      </c>
      <c r="H51" s="324" t="s">
        <v>1283</v>
      </c>
      <c r="I51" s="250">
        <v>1</v>
      </c>
      <c r="J51" s="11" t="s">
        <v>74</v>
      </c>
      <c r="K51" s="11" t="s">
        <v>74</v>
      </c>
      <c r="L51" s="11" t="s">
        <v>73</v>
      </c>
      <c r="M51" s="11" t="s">
        <v>74</v>
      </c>
      <c r="N51" s="152"/>
      <c r="O51" s="29" t="s">
        <v>74</v>
      </c>
      <c r="P51" s="11" t="s">
        <v>74</v>
      </c>
      <c r="Q51" s="231"/>
      <c r="S51" s="29" t="s">
        <v>76</v>
      </c>
      <c r="V51" s="190" t="s">
        <v>1130</v>
      </c>
      <c r="W51" s="29"/>
      <c r="X51" s="34" t="s">
        <v>1162</v>
      </c>
      <c r="Y51" s="152"/>
      <c r="Z51" s="34"/>
    </row>
    <row r="52" spans="1:26" s="190" customFormat="1" ht="32" x14ac:dyDescent="0.2">
      <c r="A52" s="321" t="s">
        <v>1707</v>
      </c>
      <c r="B52" s="190">
        <v>43935</v>
      </c>
      <c r="C52" s="29" t="s">
        <v>141</v>
      </c>
      <c r="D52" s="10" t="s">
        <v>36</v>
      </c>
      <c r="E52" s="29" t="s">
        <v>36</v>
      </c>
      <c r="F52" s="152"/>
      <c r="G52" s="16" t="s">
        <v>89</v>
      </c>
      <c r="H52" s="324" t="s">
        <v>1486</v>
      </c>
      <c r="I52" s="250">
        <v>1</v>
      </c>
      <c r="J52" s="11" t="s">
        <v>74</v>
      </c>
      <c r="K52" s="11" t="s">
        <v>74</v>
      </c>
      <c r="L52" s="11" t="s">
        <v>73</v>
      </c>
      <c r="M52" s="11" t="s">
        <v>74</v>
      </c>
      <c r="N52" s="152"/>
      <c r="O52" s="29" t="s">
        <v>74</v>
      </c>
      <c r="P52" s="11" t="s">
        <v>74</v>
      </c>
      <c r="Q52" s="231"/>
      <c r="S52" s="29" t="s">
        <v>76</v>
      </c>
      <c r="V52" s="190" t="s">
        <v>1130</v>
      </c>
      <c r="W52" s="29"/>
      <c r="X52" s="34" t="s">
        <v>1163</v>
      </c>
      <c r="Y52" s="152"/>
      <c r="Z52" s="34"/>
    </row>
    <row r="53" spans="1:26" s="190" customFormat="1" ht="16" x14ac:dyDescent="0.2">
      <c r="A53" s="321" t="s">
        <v>1708</v>
      </c>
      <c r="B53" s="190">
        <v>43937</v>
      </c>
      <c r="C53" s="29" t="s">
        <v>141</v>
      </c>
      <c r="D53" s="10" t="s">
        <v>35</v>
      </c>
      <c r="E53" s="29" t="s">
        <v>35</v>
      </c>
      <c r="F53" s="152"/>
      <c r="G53" s="16" t="s">
        <v>89</v>
      </c>
      <c r="H53" s="324" t="s">
        <v>1460</v>
      </c>
      <c r="I53" s="250">
        <v>1</v>
      </c>
      <c r="J53" s="11" t="s">
        <v>74</v>
      </c>
      <c r="K53" s="11" t="s">
        <v>74</v>
      </c>
      <c r="L53" s="11" t="s">
        <v>73</v>
      </c>
      <c r="M53" s="11" t="s">
        <v>74</v>
      </c>
      <c r="N53" s="152"/>
      <c r="O53" s="29" t="s">
        <v>73</v>
      </c>
      <c r="P53" s="11" t="s">
        <v>73</v>
      </c>
      <c r="Q53" s="231" t="s">
        <v>75</v>
      </c>
      <c r="S53" s="29" t="s">
        <v>76</v>
      </c>
      <c r="V53" s="190" t="s">
        <v>1130</v>
      </c>
      <c r="W53" s="29"/>
      <c r="X53" s="34" t="s">
        <v>1709</v>
      </c>
      <c r="Y53" s="152"/>
      <c r="Z53" s="34"/>
    </row>
    <row r="54" spans="1:26" s="190" customFormat="1" x14ac:dyDescent="0.2">
      <c r="A54" s="152"/>
      <c r="C54" s="29"/>
      <c r="D54" s="10"/>
      <c r="E54" s="29"/>
      <c r="F54" s="152"/>
      <c r="G54" s="2"/>
      <c r="H54" s="34"/>
      <c r="I54" s="250"/>
      <c r="J54" s="11"/>
      <c r="K54" s="11"/>
      <c r="L54" s="11"/>
      <c r="M54" s="11"/>
      <c r="N54" s="152"/>
      <c r="O54" s="29"/>
      <c r="P54" s="11"/>
      <c r="Q54" s="231"/>
      <c r="S54" s="29"/>
      <c r="W54" s="29"/>
      <c r="X54" s="34"/>
      <c r="Y54" s="152"/>
      <c r="Z54" s="34"/>
    </row>
    <row r="55" spans="1:26" s="190" customFormat="1" x14ac:dyDescent="0.2">
      <c r="A55" s="152"/>
      <c r="C55" s="29"/>
      <c r="D55" s="10"/>
      <c r="E55" s="29"/>
      <c r="F55" s="152"/>
      <c r="G55" s="2"/>
      <c r="H55" s="34"/>
      <c r="I55" s="250"/>
      <c r="J55" s="11"/>
      <c r="K55" s="11"/>
      <c r="L55" s="11"/>
      <c r="M55" s="11"/>
      <c r="N55" s="152"/>
      <c r="O55" s="29"/>
      <c r="P55" s="11"/>
      <c r="Q55" s="231"/>
      <c r="S55" s="29"/>
      <c r="W55" s="29"/>
      <c r="X55" s="34"/>
      <c r="Y55" s="152"/>
      <c r="Z55" s="34"/>
    </row>
    <row r="56" spans="1:26" s="190" customFormat="1" x14ac:dyDescent="0.2">
      <c r="A56" s="152"/>
      <c r="C56" s="29"/>
      <c r="D56" s="10"/>
      <c r="E56" s="29"/>
      <c r="F56" s="152"/>
      <c r="G56" s="2"/>
      <c r="H56" s="34"/>
      <c r="I56" s="250"/>
      <c r="J56" s="11"/>
      <c r="K56" s="11"/>
      <c r="L56" s="11"/>
      <c r="M56" s="11"/>
      <c r="N56" s="152"/>
      <c r="O56" s="29"/>
      <c r="P56" s="11"/>
      <c r="Q56" s="231"/>
      <c r="S56" s="29"/>
      <c r="W56" s="29"/>
      <c r="X56" s="34"/>
      <c r="Y56" s="152"/>
      <c r="Z56" s="34"/>
    </row>
    <row r="57" spans="1:26" s="190" customFormat="1" x14ac:dyDescent="0.2">
      <c r="A57" s="152"/>
      <c r="C57" s="29"/>
      <c r="D57" s="10"/>
      <c r="E57" s="29"/>
      <c r="F57" s="152"/>
      <c r="G57" s="2"/>
      <c r="H57" s="34"/>
      <c r="I57" s="250"/>
      <c r="J57" s="11"/>
      <c r="K57" s="11"/>
      <c r="L57" s="11"/>
      <c r="M57" s="11"/>
      <c r="N57" s="152"/>
      <c r="O57" s="29"/>
      <c r="P57" s="11"/>
      <c r="Q57" s="231"/>
      <c r="S57" s="29"/>
      <c r="W57" s="29"/>
      <c r="X57" s="34"/>
      <c r="Y57" s="152"/>
      <c r="Z57" s="34"/>
    </row>
    <row r="58" spans="1:26" s="190" customFormat="1" x14ac:dyDescent="0.2">
      <c r="A58" s="152"/>
      <c r="C58" s="29"/>
      <c r="D58" s="10"/>
      <c r="E58" s="29"/>
      <c r="F58" s="152"/>
      <c r="G58" s="2"/>
      <c r="H58" s="34"/>
      <c r="I58" s="250"/>
      <c r="J58" s="11"/>
      <c r="K58" s="11"/>
      <c r="L58" s="11"/>
      <c r="M58" s="11"/>
      <c r="N58" s="152"/>
      <c r="O58" s="29"/>
      <c r="P58" s="11"/>
      <c r="Q58" s="231"/>
      <c r="S58" s="29"/>
      <c r="W58" s="29"/>
      <c r="X58" s="34"/>
      <c r="Y58" s="152"/>
      <c r="Z58" s="34"/>
    </row>
    <row r="59" spans="1:26" s="190" customFormat="1" x14ac:dyDescent="0.2">
      <c r="A59" s="152"/>
      <c r="C59" s="29"/>
      <c r="D59" s="10"/>
      <c r="E59" s="29"/>
      <c r="F59" s="152"/>
      <c r="G59" s="2"/>
      <c r="H59" s="34"/>
      <c r="I59" s="250"/>
      <c r="J59" s="11"/>
      <c r="K59" s="11"/>
      <c r="L59" s="11"/>
      <c r="M59" s="11"/>
      <c r="N59" s="152"/>
      <c r="O59" s="29"/>
      <c r="P59" s="11"/>
      <c r="Q59" s="231"/>
      <c r="S59" s="29"/>
      <c r="W59" s="29"/>
      <c r="X59" s="34"/>
      <c r="Y59" s="152"/>
      <c r="Z59" s="34"/>
    </row>
    <row r="60" spans="1:26" s="190" customFormat="1" x14ac:dyDescent="0.2">
      <c r="A60" s="152"/>
      <c r="C60" s="29"/>
      <c r="D60" s="10"/>
      <c r="E60" s="29"/>
      <c r="F60" s="152"/>
      <c r="G60" s="2"/>
      <c r="H60" s="34"/>
      <c r="I60" s="250"/>
      <c r="J60" s="11"/>
      <c r="K60" s="11"/>
      <c r="L60" s="11"/>
      <c r="M60" s="11"/>
      <c r="N60" s="152"/>
      <c r="O60" s="29"/>
      <c r="P60" s="11"/>
      <c r="Q60" s="231"/>
      <c r="S60" s="29"/>
      <c r="W60" s="29"/>
      <c r="X60" s="34"/>
      <c r="Y60" s="152"/>
      <c r="Z60" s="34"/>
    </row>
    <row r="61" spans="1:26" s="190" customFormat="1" x14ac:dyDescent="0.2">
      <c r="A61" s="152"/>
      <c r="C61" s="29"/>
      <c r="D61" s="10"/>
      <c r="E61" s="29"/>
      <c r="F61" s="152"/>
      <c r="G61" s="2"/>
      <c r="H61" s="34"/>
      <c r="I61" s="250"/>
      <c r="J61" s="11"/>
      <c r="K61" s="11"/>
      <c r="L61" s="11"/>
      <c r="M61" s="11"/>
      <c r="N61" s="152"/>
      <c r="O61" s="29"/>
      <c r="P61" s="11"/>
      <c r="Q61" s="231"/>
      <c r="S61" s="29"/>
      <c r="W61" s="29"/>
      <c r="X61" s="34"/>
      <c r="Y61" s="152"/>
      <c r="Z61" s="34"/>
    </row>
    <row r="62" spans="1:26" s="190" customFormat="1" x14ac:dyDescent="0.2">
      <c r="A62" s="152"/>
      <c r="C62" s="29"/>
      <c r="D62" s="10"/>
      <c r="E62" s="29"/>
      <c r="F62" s="152"/>
      <c r="G62" s="2"/>
      <c r="H62" s="34"/>
      <c r="I62" s="250"/>
      <c r="J62" s="11"/>
      <c r="K62" s="11"/>
      <c r="L62" s="11"/>
      <c r="M62" s="11"/>
      <c r="N62" s="152"/>
      <c r="O62" s="29"/>
      <c r="P62" s="11"/>
      <c r="Q62" s="231"/>
      <c r="S62" s="29"/>
      <c r="W62" s="29"/>
      <c r="X62" s="34"/>
      <c r="Y62" s="152"/>
      <c r="Z62" s="34"/>
    </row>
    <row r="63" spans="1:26" s="190" customFormat="1" x14ac:dyDescent="0.2">
      <c r="A63" s="152"/>
      <c r="C63" s="29"/>
      <c r="D63" s="10"/>
      <c r="E63" s="29"/>
      <c r="F63" s="152"/>
      <c r="G63" s="2"/>
      <c r="H63" s="34"/>
      <c r="I63" s="250"/>
      <c r="J63" s="11"/>
      <c r="K63" s="11"/>
      <c r="L63" s="11"/>
      <c r="M63" s="11"/>
      <c r="N63" s="152"/>
      <c r="O63" s="29"/>
      <c r="P63" s="11"/>
      <c r="Q63" s="231"/>
      <c r="S63" s="29"/>
      <c r="W63" s="29"/>
      <c r="X63" s="34"/>
      <c r="Y63" s="152"/>
      <c r="Z63" s="34"/>
    </row>
    <row r="64" spans="1:26" s="190" customFormat="1" x14ac:dyDescent="0.2">
      <c r="A64" s="152"/>
      <c r="C64" s="29"/>
      <c r="D64" s="10"/>
      <c r="E64" s="29"/>
      <c r="F64" s="152"/>
      <c r="G64" s="2"/>
      <c r="H64" s="34"/>
      <c r="I64" s="250"/>
      <c r="J64" s="11"/>
      <c r="K64" s="11"/>
      <c r="L64" s="11"/>
      <c r="M64" s="11"/>
      <c r="N64" s="152"/>
      <c r="O64" s="29"/>
      <c r="P64" s="11"/>
      <c r="Q64" s="231"/>
      <c r="S64" s="29"/>
      <c r="W64" s="29"/>
      <c r="X64" s="34"/>
      <c r="Y64" s="152"/>
      <c r="Z64" s="34"/>
    </row>
    <row r="65" spans="1:26" s="190" customFormat="1" x14ac:dyDescent="0.2">
      <c r="A65" s="152"/>
      <c r="C65" s="29"/>
      <c r="D65" s="10"/>
      <c r="E65" s="29"/>
      <c r="F65" s="152"/>
      <c r="G65" s="2"/>
      <c r="H65" s="34"/>
      <c r="I65" s="250"/>
      <c r="J65" s="11"/>
      <c r="K65" s="11"/>
      <c r="L65" s="11"/>
      <c r="M65" s="11"/>
      <c r="N65" s="152"/>
      <c r="O65" s="29"/>
      <c r="P65" s="11"/>
      <c r="Q65" s="231"/>
      <c r="S65" s="29"/>
      <c r="W65" s="29"/>
      <c r="X65" s="34"/>
      <c r="Y65" s="152"/>
      <c r="Z65" s="34"/>
    </row>
    <row r="66" spans="1:26" s="190" customFormat="1" x14ac:dyDescent="0.2">
      <c r="A66" s="152"/>
      <c r="C66" s="29"/>
      <c r="D66" s="10"/>
      <c r="E66" s="29"/>
      <c r="F66" s="152"/>
      <c r="G66" s="2"/>
      <c r="H66" s="34"/>
      <c r="I66" s="250"/>
      <c r="J66" s="11"/>
      <c r="K66" s="11"/>
      <c r="L66" s="11"/>
      <c r="M66" s="11"/>
      <c r="N66" s="152"/>
      <c r="O66" s="29"/>
      <c r="P66" s="11"/>
      <c r="Q66" s="231"/>
      <c r="S66" s="29"/>
      <c r="W66" s="29"/>
      <c r="X66" s="34"/>
      <c r="Y66" s="152"/>
      <c r="Z66" s="34"/>
    </row>
    <row r="67" spans="1:26" s="190" customFormat="1" x14ac:dyDescent="0.2">
      <c r="A67" s="152"/>
      <c r="C67" s="29"/>
      <c r="D67" s="10"/>
      <c r="E67" s="29"/>
      <c r="F67" s="152"/>
      <c r="G67" s="2"/>
      <c r="H67" s="34"/>
      <c r="I67" s="250"/>
      <c r="J67" s="11"/>
      <c r="K67" s="11"/>
      <c r="L67" s="11"/>
      <c r="M67" s="11"/>
      <c r="N67" s="152"/>
      <c r="O67" s="29"/>
      <c r="P67" s="11"/>
      <c r="Q67" s="231"/>
      <c r="S67" s="29"/>
      <c r="W67" s="29"/>
      <c r="X67" s="34"/>
      <c r="Y67" s="152"/>
      <c r="Z67" s="34"/>
    </row>
    <row r="68" spans="1:26" s="190" customFormat="1" x14ac:dyDescent="0.2">
      <c r="A68" s="152"/>
      <c r="C68" s="29"/>
      <c r="D68" s="10"/>
      <c r="E68" s="29"/>
      <c r="F68" s="152"/>
      <c r="G68" s="2"/>
      <c r="H68" s="34"/>
      <c r="I68" s="250"/>
      <c r="J68" s="11"/>
      <c r="K68" s="11"/>
      <c r="L68" s="11"/>
      <c r="M68" s="11"/>
      <c r="N68" s="152"/>
      <c r="O68" s="29"/>
      <c r="P68" s="11"/>
      <c r="Q68" s="231"/>
      <c r="S68" s="29"/>
      <c r="W68" s="29"/>
      <c r="X68" s="34"/>
      <c r="Y68" s="152"/>
      <c r="Z68" s="34"/>
    </row>
    <row r="69" spans="1:26" s="190" customFormat="1" x14ac:dyDescent="0.2">
      <c r="A69" s="152"/>
      <c r="C69" s="29"/>
      <c r="D69" s="10"/>
      <c r="E69" s="29"/>
      <c r="F69" s="152"/>
      <c r="G69" s="2"/>
      <c r="H69" s="34"/>
      <c r="I69" s="250"/>
      <c r="J69" s="11"/>
      <c r="K69" s="11"/>
      <c r="L69" s="11"/>
      <c r="M69" s="11"/>
      <c r="N69" s="152"/>
      <c r="O69" s="29"/>
      <c r="P69" s="11"/>
      <c r="Q69" s="231"/>
      <c r="S69" s="29"/>
      <c r="W69" s="29"/>
      <c r="X69" s="34"/>
      <c r="Y69" s="152"/>
      <c r="Z69" s="34"/>
    </row>
    <row r="70" spans="1:26" s="190" customFormat="1" x14ac:dyDescent="0.2">
      <c r="A70" s="152"/>
      <c r="C70" s="29"/>
      <c r="D70" s="10"/>
      <c r="E70" s="29"/>
      <c r="F70" s="152"/>
      <c r="G70" s="2"/>
      <c r="H70" s="34"/>
      <c r="I70" s="250"/>
      <c r="J70" s="11"/>
      <c r="K70" s="11"/>
      <c r="L70" s="11"/>
      <c r="M70" s="11"/>
      <c r="N70" s="152"/>
      <c r="O70" s="29"/>
      <c r="P70" s="11"/>
      <c r="Q70" s="231"/>
      <c r="S70" s="29"/>
      <c r="W70" s="29"/>
      <c r="X70" s="34"/>
      <c r="Y70" s="152"/>
      <c r="Z70" s="34"/>
    </row>
    <row r="71" spans="1:26" s="190" customFormat="1" x14ac:dyDescent="0.2">
      <c r="A71" s="152"/>
      <c r="C71" s="29"/>
      <c r="D71" s="10"/>
      <c r="E71" s="29"/>
      <c r="F71" s="152"/>
      <c r="G71" s="2"/>
      <c r="H71" s="34"/>
      <c r="I71" s="250"/>
      <c r="J71" s="11"/>
      <c r="K71" s="11"/>
      <c r="L71" s="11"/>
      <c r="M71" s="11"/>
      <c r="N71" s="152"/>
      <c r="O71" s="29"/>
      <c r="P71" s="11"/>
      <c r="Q71" s="231"/>
      <c r="S71" s="29"/>
      <c r="W71" s="29"/>
      <c r="X71" s="34"/>
      <c r="Y71" s="152"/>
      <c r="Z71" s="34"/>
    </row>
    <row r="72" spans="1:26" s="190" customFormat="1" x14ac:dyDescent="0.2">
      <c r="A72" s="152"/>
      <c r="C72" s="29"/>
      <c r="D72" s="10"/>
      <c r="E72" s="29"/>
      <c r="F72" s="152"/>
      <c r="G72" s="2"/>
      <c r="H72" s="34"/>
      <c r="I72" s="250"/>
      <c r="J72" s="11"/>
      <c r="K72" s="11"/>
      <c r="L72" s="11"/>
      <c r="M72" s="11"/>
      <c r="N72" s="152"/>
      <c r="O72" s="29"/>
      <c r="P72" s="11"/>
      <c r="Q72" s="231"/>
      <c r="S72" s="29"/>
      <c r="W72" s="29"/>
      <c r="X72" s="34"/>
      <c r="Y72" s="152"/>
      <c r="Z72" s="34"/>
    </row>
    <row r="73" spans="1:26" s="190" customFormat="1" x14ac:dyDescent="0.2">
      <c r="A73" s="152"/>
      <c r="C73" s="29"/>
      <c r="D73" s="10"/>
      <c r="E73" s="29"/>
      <c r="F73" s="152"/>
      <c r="G73" s="2"/>
      <c r="H73" s="34"/>
      <c r="I73" s="250"/>
      <c r="J73" s="11"/>
      <c r="K73" s="11"/>
      <c r="L73" s="11"/>
      <c r="M73" s="11"/>
      <c r="N73" s="152"/>
      <c r="O73" s="29"/>
      <c r="P73" s="11"/>
      <c r="Q73" s="231"/>
      <c r="S73" s="29"/>
      <c r="W73" s="29"/>
      <c r="X73" s="34"/>
      <c r="Y73" s="152"/>
      <c r="Z73" s="34"/>
    </row>
    <row r="74" spans="1:26" s="190" customFormat="1" x14ac:dyDescent="0.2">
      <c r="A74" s="152"/>
      <c r="C74" s="29"/>
      <c r="D74" s="10"/>
      <c r="E74" s="29"/>
      <c r="F74" s="152"/>
      <c r="G74" s="2"/>
      <c r="H74" s="34"/>
      <c r="I74" s="250"/>
      <c r="J74" s="11"/>
      <c r="K74" s="11"/>
      <c r="L74" s="11"/>
      <c r="M74" s="11"/>
      <c r="N74" s="152"/>
      <c r="O74" s="29"/>
      <c r="P74" s="11"/>
      <c r="Q74" s="231"/>
      <c r="S74" s="29"/>
      <c r="W74" s="29"/>
      <c r="X74" s="34"/>
      <c r="Y74" s="152"/>
      <c r="Z74" s="34"/>
    </row>
    <row r="75" spans="1:26" s="190" customFormat="1" x14ac:dyDescent="0.2">
      <c r="A75" s="152"/>
      <c r="C75" s="29"/>
      <c r="D75" s="10"/>
      <c r="E75" s="29"/>
      <c r="F75" s="152"/>
      <c r="G75" s="2"/>
      <c r="H75" s="34"/>
      <c r="I75" s="250"/>
      <c r="J75" s="11"/>
      <c r="K75" s="11"/>
      <c r="L75" s="11"/>
      <c r="M75" s="11"/>
      <c r="N75" s="152"/>
      <c r="O75" s="29"/>
      <c r="P75" s="11"/>
      <c r="Q75" s="231"/>
      <c r="S75" s="29"/>
      <c r="W75" s="29"/>
      <c r="X75" s="34"/>
      <c r="Y75" s="152"/>
      <c r="Z75" s="34"/>
    </row>
    <row r="76" spans="1:26" s="190" customFormat="1" x14ac:dyDescent="0.2">
      <c r="A76" s="152"/>
      <c r="C76" s="29"/>
      <c r="D76" s="10"/>
      <c r="E76" s="29"/>
      <c r="F76" s="152"/>
      <c r="G76" s="2"/>
      <c r="H76" s="34"/>
      <c r="I76" s="250"/>
      <c r="J76" s="11"/>
      <c r="K76" s="11"/>
      <c r="L76" s="11"/>
      <c r="M76" s="11"/>
      <c r="N76" s="152"/>
      <c r="O76" s="29"/>
      <c r="P76" s="11"/>
      <c r="Q76" s="231"/>
      <c r="S76" s="29"/>
      <c r="W76" s="29"/>
      <c r="X76" s="34"/>
      <c r="Y76" s="152"/>
      <c r="Z76" s="34"/>
    </row>
    <row r="77" spans="1:26" s="190" customFormat="1" x14ac:dyDescent="0.2">
      <c r="A77" s="152"/>
      <c r="C77" s="29"/>
      <c r="D77" s="10"/>
      <c r="E77" s="29"/>
      <c r="F77" s="152"/>
      <c r="G77" s="2"/>
      <c r="H77" s="34"/>
      <c r="I77" s="250"/>
      <c r="J77" s="11"/>
      <c r="K77" s="11"/>
      <c r="L77" s="11"/>
      <c r="M77" s="11"/>
      <c r="N77" s="152"/>
      <c r="O77" s="29"/>
      <c r="P77" s="11"/>
      <c r="Q77" s="231"/>
      <c r="S77" s="29"/>
      <c r="W77" s="29"/>
      <c r="X77" s="34"/>
      <c r="Y77" s="152"/>
      <c r="Z77" s="34"/>
    </row>
    <row r="78" spans="1:26" s="190" customFormat="1" x14ac:dyDescent="0.2">
      <c r="A78" s="152"/>
      <c r="C78" s="29"/>
      <c r="D78" s="10"/>
      <c r="E78" s="29"/>
      <c r="F78" s="152"/>
      <c r="G78" s="2"/>
      <c r="H78" s="34"/>
      <c r="I78" s="250"/>
      <c r="J78" s="11"/>
      <c r="K78" s="11"/>
      <c r="L78" s="11"/>
      <c r="M78" s="11"/>
      <c r="N78" s="152"/>
      <c r="O78" s="29"/>
      <c r="P78" s="11"/>
      <c r="Q78" s="231"/>
      <c r="S78" s="29"/>
      <c r="W78" s="29"/>
      <c r="X78" s="34"/>
      <c r="Y78" s="152"/>
      <c r="Z78" s="34"/>
    </row>
    <row r="79" spans="1:26" s="190" customFormat="1" x14ac:dyDescent="0.2">
      <c r="A79" s="152"/>
      <c r="C79" s="29"/>
      <c r="D79" s="10"/>
      <c r="E79" s="29"/>
      <c r="F79" s="152"/>
      <c r="G79" s="2"/>
      <c r="H79" s="34"/>
      <c r="I79" s="250"/>
      <c r="J79" s="11"/>
      <c r="K79" s="11"/>
      <c r="L79" s="11"/>
      <c r="M79" s="11"/>
      <c r="N79" s="152"/>
      <c r="O79" s="29"/>
      <c r="P79" s="11"/>
      <c r="Q79" s="231"/>
      <c r="S79" s="29"/>
      <c r="W79" s="29"/>
      <c r="X79" s="34"/>
      <c r="Y79" s="152"/>
      <c r="Z79" s="34"/>
    </row>
    <row r="80" spans="1:26" s="190" customFormat="1" x14ac:dyDescent="0.2">
      <c r="A80" s="152"/>
      <c r="C80" s="29"/>
      <c r="D80" s="10"/>
      <c r="E80" s="29"/>
      <c r="F80" s="152"/>
      <c r="G80" s="2"/>
      <c r="H80" s="34"/>
      <c r="I80" s="250"/>
      <c r="J80" s="11"/>
      <c r="K80" s="11"/>
      <c r="L80" s="11"/>
      <c r="M80" s="11"/>
      <c r="N80" s="152"/>
      <c r="O80" s="29"/>
      <c r="P80" s="11"/>
      <c r="Q80" s="231"/>
      <c r="S80" s="29"/>
      <c r="W80" s="29"/>
      <c r="X80" s="34"/>
      <c r="Y80" s="152"/>
      <c r="Z80" s="34"/>
    </row>
    <row r="81" spans="1:26" s="190" customFormat="1" x14ac:dyDescent="0.2">
      <c r="A81" s="152"/>
      <c r="C81" s="29"/>
      <c r="D81" s="10"/>
      <c r="E81" s="29"/>
      <c r="F81" s="152"/>
      <c r="G81" s="2"/>
      <c r="H81" s="34"/>
      <c r="I81" s="250"/>
      <c r="J81" s="11"/>
      <c r="K81" s="11"/>
      <c r="L81" s="11"/>
      <c r="M81" s="11"/>
      <c r="N81" s="152"/>
      <c r="O81" s="29"/>
      <c r="P81" s="11"/>
      <c r="Q81" s="231"/>
      <c r="S81" s="29"/>
      <c r="W81" s="29"/>
      <c r="X81" s="34"/>
      <c r="Y81" s="152"/>
      <c r="Z81" s="34"/>
    </row>
    <row r="82" spans="1:26" s="190" customFormat="1" x14ac:dyDescent="0.2">
      <c r="A82" s="152"/>
      <c r="C82" s="29"/>
      <c r="D82" s="10"/>
      <c r="E82" s="29"/>
      <c r="F82" s="152"/>
      <c r="G82" s="2"/>
      <c r="H82" s="34"/>
      <c r="I82" s="250"/>
      <c r="J82" s="11"/>
      <c r="K82" s="11"/>
      <c r="L82" s="11"/>
      <c r="M82" s="11"/>
      <c r="N82" s="152"/>
      <c r="O82" s="29"/>
      <c r="P82" s="11"/>
      <c r="Q82" s="231"/>
      <c r="S82" s="29"/>
      <c r="W82" s="29"/>
      <c r="X82" s="34"/>
      <c r="Y82" s="152"/>
      <c r="Z82" s="34"/>
    </row>
    <row r="83" spans="1:26" s="190" customFormat="1" x14ac:dyDescent="0.2">
      <c r="A83" s="152"/>
      <c r="C83" s="29"/>
      <c r="D83" s="10"/>
      <c r="E83" s="29"/>
      <c r="F83" s="152"/>
      <c r="G83" s="2"/>
      <c r="H83" s="34"/>
      <c r="I83" s="250"/>
      <c r="J83" s="11"/>
      <c r="K83" s="11"/>
      <c r="L83" s="11"/>
      <c r="M83" s="11"/>
      <c r="N83" s="152"/>
      <c r="O83" s="29"/>
      <c r="P83" s="11"/>
      <c r="Q83" s="231"/>
      <c r="S83" s="29"/>
      <c r="W83" s="29"/>
      <c r="X83" s="34"/>
      <c r="Y83" s="152"/>
      <c r="Z83" s="34"/>
    </row>
    <row r="84" spans="1:26" s="190" customFormat="1" x14ac:dyDescent="0.2">
      <c r="A84" s="152"/>
      <c r="C84" s="29"/>
      <c r="D84" s="10"/>
      <c r="E84" s="29"/>
      <c r="F84" s="152"/>
      <c r="G84" s="2"/>
      <c r="H84" s="34"/>
      <c r="I84" s="250"/>
      <c r="J84" s="11"/>
      <c r="K84" s="11"/>
      <c r="L84" s="11"/>
      <c r="M84" s="11"/>
      <c r="N84" s="152"/>
      <c r="O84" s="29"/>
      <c r="P84" s="11"/>
      <c r="Q84" s="231"/>
      <c r="S84" s="29"/>
      <c r="W84" s="29"/>
      <c r="X84" s="34"/>
      <c r="Y84" s="152"/>
      <c r="Z84" s="34"/>
    </row>
    <row r="85" spans="1:26" s="190" customFormat="1" x14ac:dyDescent="0.2">
      <c r="A85" s="152"/>
      <c r="C85" s="29"/>
      <c r="D85" s="10"/>
      <c r="E85" s="29"/>
      <c r="F85" s="152"/>
      <c r="G85" s="2"/>
      <c r="H85" s="34"/>
      <c r="I85" s="250"/>
      <c r="J85" s="11"/>
      <c r="K85" s="11"/>
      <c r="L85" s="11"/>
      <c r="M85" s="11"/>
      <c r="N85" s="152"/>
      <c r="O85" s="29"/>
      <c r="P85" s="11"/>
      <c r="Q85" s="231"/>
      <c r="S85" s="29"/>
      <c r="W85" s="29"/>
      <c r="X85" s="34"/>
      <c r="Y85" s="152"/>
      <c r="Z85" s="34"/>
    </row>
    <row r="86" spans="1:26" s="190" customFormat="1" x14ac:dyDescent="0.2">
      <c r="A86" s="152"/>
      <c r="C86" s="29"/>
      <c r="D86" s="10"/>
      <c r="E86" s="29"/>
      <c r="F86" s="152"/>
      <c r="G86" s="2"/>
      <c r="H86" s="34"/>
      <c r="I86" s="250"/>
      <c r="J86" s="11"/>
      <c r="K86" s="11"/>
      <c r="L86" s="11"/>
      <c r="M86" s="11"/>
      <c r="N86" s="152"/>
      <c r="O86" s="29"/>
      <c r="P86" s="11"/>
      <c r="Q86" s="231"/>
      <c r="S86" s="29"/>
      <c r="W86" s="29"/>
      <c r="X86" s="34"/>
      <c r="Y86" s="152"/>
      <c r="Z86" s="34"/>
    </row>
    <row r="87" spans="1:26" s="190" customFormat="1" x14ac:dyDescent="0.2">
      <c r="A87" s="152"/>
      <c r="C87" s="29"/>
      <c r="D87" s="10"/>
      <c r="E87" s="29"/>
      <c r="F87" s="152"/>
      <c r="G87" s="2"/>
      <c r="H87" s="34"/>
      <c r="I87" s="250"/>
      <c r="J87" s="11"/>
      <c r="K87" s="11"/>
      <c r="L87" s="11"/>
      <c r="M87" s="11"/>
      <c r="N87" s="152"/>
      <c r="O87" s="29"/>
      <c r="P87" s="11"/>
      <c r="Q87" s="231"/>
      <c r="S87" s="29"/>
      <c r="W87" s="29"/>
      <c r="X87" s="34"/>
      <c r="Y87" s="152"/>
      <c r="Z87" s="34"/>
    </row>
    <row r="88" spans="1:26" s="190" customFormat="1" x14ac:dyDescent="0.2">
      <c r="A88" s="152"/>
      <c r="C88" s="29"/>
      <c r="D88" s="10"/>
      <c r="E88" s="29"/>
      <c r="F88" s="152"/>
      <c r="G88" s="2"/>
      <c r="H88" s="34"/>
      <c r="I88" s="250"/>
      <c r="J88" s="11"/>
      <c r="K88" s="11"/>
      <c r="L88" s="11"/>
      <c r="M88" s="11"/>
      <c r="N88" s="152"/>
      <c r="O88" s="29"/>
      <c r="P88" s="11"/>
      <c r="Q88" s="231"/>
      <c r="S88" s="29"/>
      <c r="W88" s="29"/>
      <c r="X88" s="34"/>
      <c r="Y88" s="152"/>
      <c r="Z88" s="34"/>
    </row>
    <row r="89" spans="1:26" s="190" customFormat="1" x14ac:dyDescent="0.2">
      <c r="A89" s="152"/>
      <c r="C89" s="29"/>
      <c r="D89" s="10"/>
      <c r="E89" s="29"/>
      <c r="F89" s="152"/>
      <c r="G89" s="2"/>
      <c r="H89" s="34"/>
      <c r="I89" s="250"/>
      <c r="J89" s="11"/>
      <c r="K89" s="11"/>
      <c r="L89" s="11"/>
      <c r="M89" s="11"/>
      <c r="N89" s="152"/>
      <c r="O89" s="29"/>
      <c r="P89" s="11"/>
      <c r="Q89" s="231"/>
      <c r="S89" s="29"/>
      <c r="W89" s="29"/>
      <c r="X89" s="34"/>
      <c r="Y89" s="152"/>
      <c r="Z89" s="34"/>
    </row>
    <row r="90" spans="1:26" s="190" customFormat="1" x14ac:dyDescent="0.2">
      <c r="A90" s="152"/>
      <c r="C90" s="29"/>
      <c r="D90" s="10"/>
      <c r="E90" s="29"/>
      <c r="F90" s="152"/>
      <c r="G90" s="2"/>
      <c r="H90" s="34"/>
      <c r="I90" s="250"/>
      <c r="J90" s="11"/>
      <c r="K90" s="11"/>
      <c r="L90" s="11"/>
      <c r="M90" s="11"/>
      <c r="N90" s="152"/>
      <c r="O90" s="29"/>
      <c r="P90" s="11"/>
      <c r="Q90" s="231"/>
      <c r="S90" s="29"/>
      <c r="W90" s="29"/>
      <c r="X90" s="34"/>
      <c r="Y90" s="152"/>
      <c r="Z90" s="34"/>
    </row>
    <row r="91" spans="1:26" s="190" customFormat="1" x14ac:dyDescent="0.2">
      <c r="A91" s="152"/>
      <c r="C91" s="29"/>
      <c r="D91" s="10"/>
      <c r="E91" s="29"/>
      <c r="F91" s="152"/>
      <c r="G91" s="2"/>
      <c r="H91" s="34"/>
      <c r="I91" s="250"/>
      <c r="J91" s="11"/>
      <c r="K91" s="11"/>
      <c r="L91" s="11"/>
      <c r="M91" s="11"/>
      <c r="N91" s="152"/>
      <c r="O91" s="29"/>
      <c r="P91" s="11"/>
      <c r="Q91" s="231"/>
      <c r="S91" s="29"/>
      <c r="W91" s="29"/>
      <c r="X91" s="34"/>
      <c r="Y91" s="152"/>
      <c r="Z91" s="34"/>
    </row>
    <row r="92" spans="1:26" s="190" customFormat="1" x14ac:dyDescent="0.2">
      <c r="A92" s="152"/>
      <c r="C92" s="29"/>
      <c r="D92" s="10"/>
      <c r="E92" s="29"/>
      <c r="F92" s="152"/>
      <c r="G92" s="2"/>
      <c r="H92" s="34"/>
      <c r="I92" s="250"/>
      <c r="J92" s="11"/>
      <c r="K92" s="11"/>
      <c r="L92" s="11"/>
      <c r="M92" s="11"/>
      <c r="N92" s="152"/>
      <c r="O92" s="29"/>
      <c r="P92" s="11"/>
      <c r="Q92" s="231"/>
      <c r="S92" s="29"/>
      <c r="W92" s="29"/>
      <c r="X92" s="34"/>
      <c r="Y92" s="152"/>
      <c r="Z92" s="34"/>
    </row>
    <row r="93" spans="1:26" s="190" customFormat="1" x14ac:dyDescent="0.2">
      <c r="A93" s="152"/>
      <c r="C93" s="29"/>
      <c r="D93" s="10"/>
      <c r="E93" s="29"/>
      <c r="F93" s="152"/>
      <c r="G93" s="2"/>
      <c r="H93" s="34"/>
      <c r="I93" s="250"/>
      <c r="J93" s="11"/>
      <c r="K93" s="11"/>
      <c r="L93" s="11"/>
      <c r="M93" s="11"/>
      <c r="N93" s="152"/>
      <c r="O93" s="29"/>
      <c r="P93" s="11"/>
      <c r="Q93" s="231"/>
      <c r="S93" s="29"/>
      <c r="W93" s="29"/>
      <c r="X93" s="34"/>
      <c r="Y93" s="152"/>
      <c r="Z93" s="34"/>
    </row>
    <row r="94" spans="1:26" s="190" customFormat="1" x14ac:dyDescent="0.2">
      <c r="A94" s="152"/>
      <c r="C94" s="29"/>
      <c r="D94" s="10"/>
      <c r="E94" s="29"/>
      <c r="F94" s="152"/>
      <c r="G94" s="2"/>
      <c r="H94" s="34"/>
      <c r="I94" s="250"/>
      <c r="J94" s="11"/>
      <c r="K94" s="11"/>
      <c r="L94" s="11"/>
      <c r="M94" s="11"/>
      <c r="N94" s="152"/>
      <c r="O94" s="29"/>
      <c r="P94" s="11"/>
      <c r="Q94" s="231"/>
      <c r="S94" s="29"/>
      <c r="W94" s="29"/>
      <c r="X94" s="34"/>
      <c r="Y94" s="152"/>
      <c r="Z94" s="34"/>
    </row>
    <row r="95" spans="1:26" s="190" customFormat="1" x14ac:dyDescent="0.2">
      <c r="A95" s="152"/>
      <c r="C95" s="29"/>
      <c r="D95" s="10"/>
      <c r="E95" s="29"/>
      <c r="F95" s="152"/>
      <c r="G95" s="2"/>
      <c r="H95" s="34"/>
      <c r="I95" s="250"/>
      <c r="J95" s="11"/>
      <c r="K95" s="11"/>
      <c r="L95" s="11"/>
      <c r="M95" s="11"/>
      <c r="N95" s="152"/>
      <c r="O95" s="29"/>
      <c r="P95" s="11"/>
      <c r="Q95" s="231"/>
      <c r="S95" s="29"/>
      <c r="W95" s="29"/>
      <c r="X95" s="34"/>
      <c r="Y95" s="152"/>
      <c r="Z95" s="34"/>
    </row>
    <row r="96" spans="1:26" s="190" customFormat="1" x14ac:dyDescent="0.2">
      <c r="A96" s="152"/>
      <c r="C96" s="29"/>
      <c r="D96" s="10"/>
      <c r="E96" s="29"/>
      <c r="F96" s="152"/>
      <c r="G96" s="2"/>
      <c r="H96" s="34"/>
      <c r="I96" s="250"/>
      <c r="J96" s="11"/>
      <c r="K96" s="11"/>
      <c r="L96" s="11"/>
      <c r="M96" s="11"/>
      <c r="N96" s="152"/>
      <c r="O96" s="29"/>
      <c r="P96" s="11"/>
      <c r="Q96" s="231"/>
      <c r="S96" s="29"/>
      <c r="W96" s="29"/>
      <c r="X96" s="34"/>
      <c r="Y96" s="152"/>
      <c r="Z96" s="34"/>
    </row>
    <row r="97" spans="1:26" s="190" customFormat="1" x14ac:dyDescent="0.2">
      <c r="A97" s="152"/>
      <c r="C97" s="29"/>
      <c r="D97" s="10"/>
      <c r="E97" s="29"/>
      <c r="F97" s="152"/>
      <c r="G97" s="2"/>
      <c r="H97" s="34"/>
      <c r="I97" s="250"/>
      <c r="J97" s="11"/>
      <c r="K97" s="11"/>
      <c r="L97" s="11"/>
      <c r="M97" s="11"/>
      <c r="N97" s="152"/>
      <c r="O97" s="29"/>
      <c r="P97" s="11"/>
      <c r="Q97" s="231"/>
      <c r="S97" s="29"/>
      <c r="W97" s="29"/>
      <c r="X97" s="34"/>
      <c r="Y97" s="152"/>
      <c r="Z97" s="34"/>
    </row>
    <row r="98" spans="1:26" s="190" customFormat="1" x14ac:dyDescent="0.2">
      <c r="A98" s="152"/>
      <c r="C98" s="29"/>
      <c r="D98" s="10"/>
      <c r="E98" s="29"/>
      <c r="F98" s="152"/>
      <c r="G98" s="2"/>
      <c r="H98" s="34"/>
      <c r="I98" s="250"/>
      <c r="J98" s="11"/>
      <c r="K98" s="11"/>
      <c r="L98" s="11"/>
      <c r="M98" s="11"/>
      <c r="N98" s="152"/>
      <c r="O98" s="29"/>
      <c r="P98" s="11"/>
      <c r="Q98" s="231"/>
      <c r="S98" s="29"/>
      <c r="W98" s="29"/>
      <c r="X98" s="34"/>
      <c r="Y98" s="152"/>
      <c r="Z98" s="34"/>
    </row>
    <row r="99" spans="1:26" s="190" customFormat="1" x14ac:dyDescent="0.2">
      <c r="A99" s="152"/>
      <c r="C99" s="29"/>
      <c r="D99" s="10"/>
      <c r="E99" s="29"/>
      <c r="F99" s="152"/>
      <c r="G99" s="2"/>
      <c r="H99" s="34"/>
      <c r="I99" s="250"/>
      <c r="J99" s="11"/>
      <c r="K99" s="11"/>
      <c r="L99" s="11"/>
      <c r="M99" s="11"/>
      <c r="N99" s="152"/>
      <c r="O99" s="29"/>
      <c r="P99" s="11"/>
      <c r="Q99" s="231"/>
      <c r="S99" s="29"/>
      <c r="W99" s="29"/>
      <c r="X99" s="34"/>
      <c r="Y99" s="152"/>
      <c r="Z99" s="34"/>
    </row>
    <row r="100" spans="1:26" s="190" customFormat="1" x14ac:dyDescent="0.2">
      <c r="A100" s="152"/>
      <c r="C100" s="29"/>
      <c r="D100" s="10"/>
      <c r="E100" s="29"/>
      <c r="F100" s="152"/>
      <c r="G100" s="2"/>
      <c r="H100" s="34"/>
      <c r="I100" s="250"/>
      <c r="J100" s="11"/>
      <c r="K100" s="11"/>
      <c r="L100" s="11"/>
      <c r="M100" s="11"/>
      <c r="N100" s="152"/>
      <c r="O100" s="29"/>
      <c r="P100" s="11"/>
      <c r="Q100" s="231"/>
      <c r="S100" s="29"/>
      <c r="W100" s="29"/>
      <c r="X100" s="34"/>
      <c r="Y100" s="152"/>
      <c r="Z100" s="34"/>
    </row>
    <row r="101" spans="1:26" s="190" customFormat="1" x14ac:dyDescent="0.2">
      <c r="A101" s="152"/>
      <c r="C101" s="29"/>
      <c r="D101" s="10"/>
      <c r="E101" s="29"/>
      <c r="F101" s="152"/>
      <c r="G101" s="2"/>
      <c r="H101" s="34"/>
      <c r="I101" s="250"/>
      <c r="J101" s="11"/>
      <c r="K101" s="11"/>
      <c r="L101" s="11"/>
      <c r="M101" s="11"/>
      <c r="N101" s="152"/>
      <c r="O101" s="29"/>
      <c r="P101" s="11"/>
      <c r="Q101" s="231"/>
      <c r="S101" s="29"/>
      <c r="W101" s="29"/>
      <c r="X101" s="34"/>
      <c r="Y101" s="152"/>
      <c r="Z101" s="34"/>
    </row>
    <row r="102" spans="1:26" s="190" customFormat="1" x14ac:dyDescent="0.2">
      <c r="A102" s="152"/>
      <c r="C102" s="29"/>
      <c r="D102" s="10"/>
      <c r="E102" s="29"/>
      <c r="F102" s="152"/>
      <c r="G102" s="2"/>
      <c r="H102" s="34"/>
      <c r="I102" s="250"/>
      <c r="J102" s="11"/>
      <c r="K102" s="11"/>
      <c r="L102" s="11"/>
      <c r="M102" s="11"/>
      <c r="N102" s="152"/>
      <c r="O102" s="29"/>
      <c r="P102" s="11"/>
      <c r="Q102" s="231"/>
      <c r="S102" s="29"/>
      <c r="W102" s="29"/>
      <c r="X102" s="34"/>
      <c r="Y102" s="152"/>
      <c r="Z102" s="34"/>
    </row>
    <row r="103" spans="1:26" s="190" customFormat="1" x14ac:dyDescent="0.2">
      <c r="A103" s="152"/>
      <c r="C103" s="29"/>
      <c r="D103" s="10"/>
      <c r="E103" s="29"/>
      <c r="F103" s="152"/>
      <c r="G103" s="2"/>
      <c r="H103" s="34"/>
      <c r="I103" s="250"/>
      <c r="J103" s="11"/>
      <c r="K103" s="11"/>
      <c r="L103" s="11"/>
      <c r="M103" s="11"/>
      <c r="N103" s="152"/>
      <c r="O103" s="29"/>
      <c r="P103" s="11"/>
      <c r="Q103" s="231"/>
      <c r="S103" s="29"/>
      <c r="W103" s="29"/>
      <c r="X103" s="34"/>
      <c r="Y103" s="152"/>
      <c r="Z103" s="34"/>
    </row>
    <row r="104" spans="1:26" s="190" customFormat="1" x14ac:dyDescent="0.2">
      <c r="A104" s="152"/>
      <c r="C104" s="29"/>
      <c r="D104" s="10"/>
      <c r="E104" s="29"/>
      <c r="F104" s="152"/>
      <c r="G104" s="2"/>
      <c r="H104" s="34"/>
      <c r="I104" s="250"/>
      <c r="J104" s="11"/>
      <c r="K104" s="11"/>
      <c r="L104" s="11"/>
      <c r="M104" s="11"/>
      <c r="N104" s="152"/>
      <c r="O104" s="29"/>
      <c r="P104" s="11"/>
      <c r="Q104" s="231"/>
      <c r="S104" s="29"/>
      <c r="W104" s="29"/>
      <c r="X104" s="34"/>
      <c r="Y104" s="152"/>
      <c r="Z104" s="34"/>
    </row>
    <row r="105" spans="1:26" s="190" customFormat="1" x14ac:dyDescent="0.2">
      <c r="A105" s="152"/>
      <c r="C105" s="29"/>
      <c r="D105" s="10"/>
      <c r="E105" s="29"/>
      <c r="F105" s="152"/>
      <c r="G105" s="2"/>
      <c r="H105" s="34"/>
      <c r="I105" s="250"/>
      <c r="J105" s="11"/>
      <c r="K105" s="11"/>
      <c r="L105" s="11"/>
      <c r="M105" s="11"/>
      <c r="N105" s="152"/>
      <c r="O105" s="29"/>
      <c r="P105" s="11"/>
      <c r="Q105" s="231"/>
      <c r="S105" s="29"/>
      <c r="W105" s="29"/>
      <c r="X105" s="34"/>
      <c r="Y105" s="152"/>
      <c r="Z105" s="34"/>
    </row>
    <row r="106" spans="1:26" s="190" customFormat="1" x14ac:dyDescent="0.2">
      <c r="A106" s="152"/>
      <c r="C106" s="29"/>
      <c r="D106" s="10"/>
      <c r="E106" s="29"/>
      <c r="F106" s="152"/>
      <c r="G106" s="2"/>
      <c r="H106" s="34"/>
      <c r="I106" s="250"/>
      <c r="J106" s="11"/>
      <c r="K106" s="11"/>
      <c r="L106" s="11"/>
      <c r="M106" s="11"/>
      <c r="N106" s="152"/>
      <c r="O106" s="29"/>
      <c r="P106" s="11"/>
      <c r="Q106" s="231"/>
      <c r="S106" s="29"/>
      <c r="W106" s="29"/>
      <c r="X106" s="34"/>
      <c r="Y106" s="152"/>
      <c r="Z106" s="34"/>
    </row>
    <row r="107" spans="1:26" s="190" customFormat="1" x14ac:dyDescent="0.2">
      <c r="A107" s="152"/>
      <c r="C107" s="29"/>
      <c r="D107" s="10"/>
      <c r="E107" s="29"/>
      <c r="F107" s="152"/>
      <c r="G107" s="2"/>
      <c r="H107" s="34"/>
      <c r="I107" s="250"/>
      <c r="J107" s="11"/>
      <c r="K107" s="11"/>
      <c r="L107" s="11"/>
      <c r="M107" s="11"/>
      <c r="N107" s="152"/>
      <c r="O107" s="29"/>
      <c r="P107" s="11"/>
      <c r="Q107" s="231"/>
      <c r="S107" s="29"/>
      <c r="W107" s="29"/>
      <c r="X107" s="34"/>
      <c r="Y107" s="152"/>
      <c r="Z107" s="34"/>
    </row>
    <row r="108" spans="1:26" s="190" customFormat="1" x14ac:dyDescent="0.2">
      <c r="A108" s="152"/>
      <c r="C108" s="29"/>
      <c r="D108" s="10"/>
      <c r="E108" s="29"/>
      <c r="F108" s="152"/>
      <c r="G108" s="2"/>
      <c r="H108" s="34"/>
      <c r="I108" s="250"/>
      <c r="J108" s="11"/>
      <c r="K108" s="11"/>
      <c r="L108" s="11"/>
      <c r="M108" s="11"/>
      <c r="N108" s="152"/>
      <c r="O108" s="29"/>
      <c r="P108" s="11"/>
      <c r="Q108" s="231"/>
      <c r="S108" s="29"/>
      <c r="W108" s="29"/>
      <c r="X108" s="34"/>
      <c r="Y108" s="152"/>
      <c r="Z108" s="34"/>
    </row>
    <row r="109" spans="1:26" s="190" customFormat="1" x14ac:dyDescent="0.2">
      <c r="A109" s="152"/>
      <c r="C109" s="29"/>
      <c r="D109" s="10"/>
      <c r="E109" s="29"/>
      <c r="F109" s="152"/>
      <c r="G109" s="2"/>
      <c r="H109" s="34"/>
      <c r="I109" s="250"/>
      <c r="J109" s="11"/>
      <c r="K109" s="11"/>
      <c r="L109" s="11"/>
      <c r="M109" s="11"/>
      <c r="N109" s="152"/>
      <c r="O109" s="29"/>
      <c r="P109" s="11"/>
      <c r="Q109" s="231"/>
      <c r="S109" s="29"/>
      <c r="W109" s="29"/>
      <c r="X109" s="34"/>
      <c r="Y109" s="152"/>
      <c r="Z109" s="34"/>
    </row>
    <row r="110" spans="1:26" s="190" customFormat="1" x14ac:dyDescent="0.2">
      <c r="A110" s="152"/>
      <c r="C110" s="29"/>
      <c r="D110" s="10"/>
      <c r="E110" s="29"/>
      <c r="F110" s="152"/>
      <c r="G110" s="2"/>
      <c r="H110" s="34"/>
      <c r="I110" s="250"/>
      <c r="J110" s="11"/>
      <c r="K110" s="11"/>
      <c r="L110" s="11"/>
      <c r="M110" s="11"/>
      <c r="N110" s="152"/>
      <c r="O110" s="29"/>
      <c r="P110" s="11"/>
      <c r="Q110" s="231"/>
      <c r="S110" s="29"/>
      <c r="W110" s="29"/>
      <c r="X110" s="34"/>
      <c r="Y110" s="152"/>
      <c r="Z110" s="34"/>
    </row>
    <row r="111" spans="1:26" s="190" customFormat="1" x14ac:dyDescent="0.2">
      <c r="A111" s="152"/>
      <c r="C111" s="29"/>
      <c r="D111" s="10"/>
      <c r="E111" s="29"/>
      <c r="F111" s="152"/>
      <c r="G111" s="2"/>
      <c r="H111" s="34"/>
      <c r="I111" s="250"/>
      <c r="J111" s="11"/>
      <c r="K111" s="11"/>
      <c r="L111" s="11"/>
      <c r="M111" s="11"/>
      <c r="N111" s="152"/>
      <c r="O111" s="29"/>
      <c r="P111" s="11"/>
      <c r="Q111" s="231"/>
      <c r="S111" s="29"/>
      <c r="W111" s="29"/>
      <c r="X111" s="34"/>
      <c r="Y111" s="152"/>
      <c r="Z111" s="34"/>
    </row>
    <row r="112" spans="1:26" s="190" customFormat="1" x14ac:dyDescent="0.2">
      <c r="A112" s="152"/>
      <c r="C112" s="29"/>
      <c r="D112" s="10"/>
      <c r="E112" s="29"/>
      <c r="F112" s="152"/>
      <c r="G112" s="2"/>
      <c r="H112" s="34"/>
      <c r="I112" s="250"/>
      <c r="J112" s="11"/>
      <c r="K112" s="11"/>
      <c r="L112" s="11"/>
      <c r="M112" s="11"/>
      <c r="N112" s="152"/>
      <c r="O112" s="29"/>
      <c r="P112" s="11"/>
      <c r="Q112" s="231"/>
      <c r="S112" s="29"/>
      <c r="W112" s="29"/>
      <c r="X112" s="34"/>
      <c r="Y112" s="152"/>
      <c r="Z112" s="34"/>
    </row>
    <row r="113" spans="1:26" s="190" customFormat="1" x14ac:dyDescent="0.2">
      <c r="A113" s="152"/>
      <c r="C113" s="29"/>
      <c r="D113" s="10"/>
      <c r="E113" s="29"/>
      <c r="F113" s="152"/>
      <c r="G113" s="2"/>
      <c r="H113" s="34"/>
      <c r="I113" s="250"/>
      <c r="J113" s="11"/>
      <c r="K113" s="11"/>
      <c r="L113" s="11"/>
      <c r="M113" s="11"/>
      <c r="N113" s="152"/>
      <c r="O113" s="29"/>
      <c r="P113" s="11"/>
      <c r="Q113" s="231"/>
      <c r="S113" s="29"/>
      <c r="W113" s="29"/>
      <c r="X113" s="34"/>
      <c r="Y113" s="152"/>
      <c r="Z113" s="34"/>
    </row>
    <row r="114" spans="1:26" s="190" customFormat="1" x14ac:dyDescent="0.2">
      <c r="A114" s="152"/>
      <c r="C114" s="29"/>
      <c r="D114" s="10"/>
      <c r="E114" s="29"/>
      <c r="F114" s="152"/>
      <c r="G114" s="2"/>
      <c r="H114" s="34"/>
      <c r="I114" s="250"/>
      <c r="J114" s="11"/>
      <c r="K114" s="11"/>
      <c r="L114" s="11"/>
      <c r="M114" s="11"/>
      <c r="N114" s="152"/>
      <c r="O114" s="29"/>
      <c r="P114" s="11"/>
      <c r="Q114" s="231"/>
      <c r="S114" s="29"/>
      <c r="W114" s="29"/>
      <c r="X114" s="34"/>
      <c r="Y114" s="152"/>
      <c r="Z114" s="34"/>
    </row>
    <row r="115" spans="1:26" s="190" customFormat="1" x14ac:dyDescent="0.2">
      <c r="A115" s="152"/>
      <c r="C115" s="29"/>
      <c r="D115" s="10"/>
      <c r="E115" s="29"/>
      <c r="F115" s="152"/>
      <c r="G115" s="2"/>
      <c r="H115" s="34"/>
      <c r="I115" s="250"/>
      <c r="J115" s="11"/>
      <c r="K115" s="11"/>
      <c r="L115" s="11"/>
      <c r="M115" s="11"/>
      <c r="N115" s="152"/>
      <c r="O115" s="29"/>
      <c r="P115" s="11"/>
      <c r="Q115" s="231"/>
      <c r="S115" s="29"/>
      <c r="W115" s="29"/>
      <c r="X115" s="34"/>
      <c r="Y115" s="152"/>
      <c r="Z115" s="34"/>
    </row>
    <row r="116" spans="1:26" s="190" customFormat="1" x14ac:dyDescent="0.2">
      <c r="A116" s="152"/>
      <c r="C116" s="29"/>
      <c r="D116" s="10"/>
      <c r="E116" s="29"/>
      <c r="F116" s="152"/>
      <c r="G116" s="2"/>
      <c r="H116" s="34"/>
      <c r="I116" s="250"/>
      <c r="J116" s="11"/>
      <c r="K116" s="11"/>
      <c r="L116" s="11"/>
      <c r="M116" s="11"/>
      <c r="N116" s="152"/>
      <c r="O116" s="29"/>
      <c r="P116" s="11"/>
      <c r="Q116" s="231"/>
      <c r="S116" s="29"/>
      <c r="W116" s="29"/>
      <c r="X116" s="34"/>
      <c r="Y116" s="152"/>
      <c r="Z116" s="34"/>
    </row>
    <row r="117" spans="1:26" s="190" customFormat="1" x14ac:dyDescent="0.2">
      <c r="A117" s="152"/>
      <c r="C117" s="29"/>
      <c r="D117" s="10"/>
      <c r="E117" s="29"/>
      <c r="F117" s="152"/>
      <c r="G117" s="2"/>
      <c r="H117" s="34"/>
      <c r="I117" s="250"/>
      <c r="J117" s="11"/>
      <c r="K117" s="11"/>
      <c r="L117" s="11"/>
      <c r="M117" s="11"/>
      <c r="N117" s="152"/>
      <c r="O117" s="29"/>
      <c r="P117" s="11"/>
      <c r="Q117" s="231"/>
      <c r="S117" s="29"/>
      <c r="W117" s="29"/>
      <c r="X117" s="34"/>
      <c r="Y117" s="152"/>
      <c r="Z117" s="34"/>
    </row>
    <row r="118" spans="1:26" s="190" customFormat="1" x14ac:dyDescent="0.2">
      <c r="A118" s="152"/>
      <c r="C118" s="29"/>
      <c r="D118" s="10"/>
      <c r="E118" s="29"/>
      <c r="F118" s="152"/>
      <c r="G118" s="2"/>
      <c r="H118" s="34"/>
      <c r="I118" s="250"/>
      <c r="J118" s="11"/>
      <c r="K118" s="11"/>
      <c r="L118" s="11"/>
      <c r="M118" s="11"/>
      <c r="N118" s="152"/>
      <c r="O118" s="29"/>
      <c r="P118" s="11"/>
      <c r="Q118" s="231"/>
      <c r="S118" s="29"/>
      <c r="W118" s="29"/>
      <c r="X118" s="34"/>
      <c r="Y118" s="152"/>
      <c r="Z118" s="34"/>
    </row>
    <row r="119" spans="1:26" s="190" customFormat="1" x14ac:dyDescent="0.2">
      <c r="A119" s="152"/>
      <c r="C119" s="29"/>
      <c r="D119" s="10"/>
      <c r="E119" s="29"/>
      <c r="F119" s="152"/>
      <c r="G119" s="2"/>
      <c r="H119" s="34"/>
      <c r="I119" s="250"/>
      <c r="J119" s="11"/>
      <c r="K119" s="11"/>
      <c r="L119" s="11"/>
      <c r="M119" s="11"/>
      <c r="N119" s="152"/>
      <c r="O119" s="29"/>
      <c r="P119" s="11"/>
      <c r="Q119" s="231"/>
      <c r="S119" s="29"/>
      <c r="W119" s="29"/>
      <c r="X119" s="34"/>
      <c r="Y119" s="152"/>
      <c r="Z119" s="34"/>
    </row>
    <row r="120" spans="1:26" s="190" customFormat="1" x14ac:dyDescent="0.2">
      <c r="A120" s="152"/>
      <c r="C120" s="29"/>
      <c r="D120" s="10"/>
      <c r="E120" s="29"/>
      <c r="F120" s="152"/>
      <c r="G120" s="2"/>
      <c r="H120" s="34"/>
      <c r="I120" s="250"/>
      <c r="J120" s="11"/>
      <c r="K120" s="11"/>
      <c r="L120" s="11"/>
      <c r="M120" s="11"/>
      <c r="N120" s="152"/>
      <c r="O120" s="29"/>
      <c r="P120" s="11"/>
      <c r="Q120" s="231"/>
      <c r="S120" s="29"/>
      <c r="W120" s="29"/>
      <c r="X120" s="34"/>
      <c r="Y120" s="152"/>
      <c r="Z120" s="34"/>
    </row>
    <row r="121" spans="1:26" s="190" customFormat="1" x14ac:dyDescent="0.2">
      <c r="A121" s="152"/>
      <c r="C121" s="29"/>
      <c r="D121" s="10"/>
      <c r="E121" s="29"/>
      <c r="F121" s="152"/>
      <c r="G121" s="2"/>
      <c r="H121" s="34"/>
      <c r="I121" s="250"/>
      <c r="J121" s="11"/>
      <c r="K121" s="11"/>
      <c r="L121" s="11"/>
      <c r="M121" s="11"/>
      <c r="N121" s="152"/>
      <c r="O121" s="29"/>
      <c r="P121" s="11"/>
      <c r="Q121" s="231"/>
      <c r="S121" s="29"/>
      <c r="W121" s="29"/>
      <c r="X121" s="34"/>
      <c r="Y121" s="152"/>
      <c r="Z121" s="34"/>
    </row>
    <row r="122" spans="1:26" s="190" customFormat="1" x14ac:dyDescent="0.2">
      <c r="A122" s="152"/>
      <c r="C122" s="29"/>
      <c r="D122" s="10"/>
      <c r="E122" s="29"/>
      <c r="F122" s="152"/>
      <c r="G122" s="2"/>
      <c r="H122" s="34"/>
      <c r="I122" s="250"/>
      <c r="J122" s="11"/>
      <c r="K122" s="11"/>
      <c r="L122" s="11"/>
      <c r="M122" s="11"/>
      <c r="N122" s="152"/>
      <c r="O122" s="29"/>
      <c r="P122" s="11"/>
      <c r="Q122" s="231"/>
      <c r="S122" s="29"/>
      <c r="W122" s="29"/>
      <c r="X122" s="34"/>
      <c r="Y122" s="152"/>
      <c r="Z122" s="34"/>
    </row>
    <row r="123" spans="1:26" s="190" customFormat="1" x14ac:dyDescent="0.2">
      <c r="A123" s="152"/>
      <c r="C123" s="29"/>
      <c r="D123" s="10"/>
      <c r="E123" s="29"/>
      <c r="F123" s="152"/>
      <c r="G123" s="2"/>
      <c r="H123" s="34"/>
      <c r="I123" s="250"/>
      <c r="J123" s="11"/>
      <c r="K123" s="11"/>
      <c r="L123" s="11"/>
      <c r="M123" s="11"/>
      <c r="N123" s="152"/>
      <c r="O123" s="29"/>
      <c r="P123" s="11"/>
      <c r="Q123" s="231"/>
      <c r="S123" s="29"/>
      <c r="W123" s="29"/>
      <c r="X123" s="34"/>
      <c r="Y123" s="152"/>
      <c r="Z123" s="34"/>
    </row>
    <row r="124" spans="1:26" s="190" customFormat="1" x14ac:dyDescent="0.2">
      <c r="A124" s="152"/>
      <c r="C124" s="29"/>
      <c r="D124" s="10"/>
      <c r="E124" s="29"/>
      <c r="F124" s="152"/>
      <c r="G124" s="2"/>
      <c r="H124" s="34"/>
      <c r="I124" s="250"/>
      <c r="J124" s="11"/>
      <c r="K124" s="11"/>
      <c r="L124" s="11"/>
      <c r="M124" s="11"/>
      <c r="N124" s="152"/>
      <c r="O124" s="29"/>
      <c r="P124" s="11"/>
      <c r="Q124" s="231"/>
      <c r="S124" s="29"/>
      <c r="W124" s="29"/>
      <c r="X124" s="34"/>
      <c r="Y124" s="152"/>
      <c r="Z124" s="34"/>
    </row>
    <row r="125" spans="1:26" s="190" customFormat="1" x14ac:dyDescent="0.2">
      <c r="A125" s="152"/>
      <c r="C125" s="29"/>
      <c r="D125" s="10"/>
      <c r="E125" s="29"/>
      <c r="F125" s="152"/>
      <c r="G125" s="2"/>
      <c r="H125" s="34"/>
      <c r="I125" s="250"/>
      <c r="J125" s="11"/>
      <c r="K125" s="11"/>
      <c r="L125" s="11"/>
      <c r="M125" s="11"/>
      <c r="N125" s="152"/>
      <c r="O125" s="29"/>
      <c r="P125" s="11"/>
      <c r="Q125" s="231"/>
      <c r="S125" s="29"/>
      <c r="W125" s="29"/>
      <c r="X125" s="34"/>
      <c r="Y125" s="152"/>
      <c r="Z125" s="34"/>
    </row>
    <row r="126" spans="1:26" s="190" customFormat="1" x14ac:dyDescent="0.2">
      <c r="A126" s="152"/>
      <c r="C126" s="29"/>
      <c r="D126" s="10"/>
      <c r="E126" s="29"/>
      <c r="F126" s="152"/>
      <c r="G126" s="2"/>
      <c r="H126" s="34"/>
      <c r="I126" s="250"/>
      <c r="J126" s="11"/>
      <c r="K126" s="11"/>
      <c r="L126" s="11"/>
      <c r="M126" s="11"/>
      <c r="N126" s="152"/>
      <c r="O126" s="29"/>
      <c r="P126" s="11"/>
      <c r="Q126" s="231"/>
      <c r="S126" s="29"/>
      <c r="W126" s="29"/>
      <c r="X126" s="34"/>
      <c r="Y126" s="152"/>
      <c r="Z126" s="34"/>
    </row>
    <row r="127" spans="1:26" s="190" customFormat="1" x14ac:dyDescent="0.2">
      <c r="A127" s="152"/>
      <c r="C127" s="29"/>
      <c r="D127" s="10"/>
      <c r="E127" s="29"/>
      <c r="F127" s="152"/>
      <c r="G127" s="2"/>
      <c r="H127" s="34"/>
      <c r="I127" s="250"/>
      <c r="J127" s="11"/>
      <c r="K127" s="11"/>
      <c r="L127" s="11"/>
      <c r="M127" s="11"/>
      <c r="N127" s="152"/>
      <c r="O127" s="29"/>
      <c r="P127" s="11"/>
      <c r="Q127" s="231"/>
      <c r="S127" s="29"/>
      <c r="W127" s="29"/>
      <c r="X127" s="34"/>
      <c r="Y127" s="152"/>
      <c r="Z127" s="34"/>
    </row>
    <row r="128" spans="1:26" s="190" customFormat="1" x14ac:dyDescent="0.2">
      <c r="A128" s="152"/>
      <c r="C128" s="29"/>
      <c r="D128" s="10"/>
      <c r="E128" s="29"/>
      <c r="F128" s="152"/>
      <c r="G128" s="2"/>
      <c r="H128" s="34"/>
      <c r="I128" s="250"/>
      <c r="J128" s="11"/>
      <c r="K128" s="11"/>
      <c r="L128" s="11"/>
      <c r="M128" s="11"/>
      <c r="N128" s="152"/>
      <c r="O128" s="29"/>
      <c r="P128" s="11"/>
      <c r="Q128" s="231"/>
      <c r="S128" s="29"/>
      <c r="W128" s="29"/>
      <c r="X128" s="34"/>
      <c r="Y128" s="152"/>
      <c r="Z128" s="34"/>
    </row>
    <row r="129" spans="1:26" s="190" customFormat="1" x14ac:dyDescent="0.2">
      <c r="A129" s="152"/>
      <c r="C129" s="29"/>
      <c r="D129" s="10"/>
      <c r="E129" s="29"/>
      <c r="F129" s="152"/>
      <c r="G129" s="2"/>
      <c r="H129" s="34"/>
      <c r="I129" s="250"/>
      <c r="J129" s="11"/>
      <c r="K129" s="11"/>
      <c r="L129" s="11"/>
      <c r="M129" s="11"/>
      <c r="N129" s="152"/>
      <c r="O129" s="29"/>
      <c r="P129" s="11"/>
      <c r="Q129" s="231"/>
      <c r="S129" s="29"/>
      <c r="W129" s="29"/>
      <c r="X129" s="34"/>
      <c r="Y129" s="152"/>
      <c r="Z129" s="34"/>
    </row>
    <row r="130" spans="1:26" s="190" customFormat="1" x14ac:dyDescent="0.2">
      <c r="A130" s="152"/>
      <c r="C130" s="29"/>
      <c r="D130" s="10"/>
      <c r="E130" s="29"/>
      <c r="F130" s="152"/>
      <c r="G130" s="2"/>
      <c r="H130" s="34"/>
      <c r="I130" s="250"/>
      <c r="J130" s="11"/>
      <c r="K130" s="11"/>
      <c r="L130" s="11"/>
      <c r="M130" s="11"/>
      <c r="N130" s="152"/>
      <c r="O130" s="29"/>
      <c r="P130" s="11"/>
      <c r="Q130" s="231"/>
      <c r="S130" s="29"/>
      <c r="W130" s="29"/>
      <c r="X130" s="34"/>
      <c r="Y130" s="152"/>
      <c r="Z130" s="34"/>
    </row>
    <row r="131" spans="1:26" s="190" customFormat="1" x14ac:dyDescent="0.2">
      <c r="A131" s="152"/>
      <c r="C131" s="29"/>
      <c r="D131" s="10"/>
      <c r="E131" s="29"/>
      <c r="F131" s="152"/>
      <c r="G131" s="2"/>
      <c r="H131" s="34"/>
      <c r="I131" s="250"/>
      <c r="J131" s="11"/>
      <c r="K131" s="11"/>
      <c r="L131" s="11"/>
      <c r="M131" s="11"/>
      <c r="N131" s="152"/>
      <c r="O131" s="29"/>
      <c r="P131" s="11"/>
      <c r="Q131" s="231"/>
      <c r="S131" s="29"/>
      <c r="W131" s="29"/>
      <c r="X131" s="34"/>
      <c r="Y131" s="152"/>
      <c r="Z131" s="34"/>
    </row>
    <row r="132" spans="1:26" s="190" customFormat="1" x14ac:dyDescent="0.2">
      <c r="A132" s="152"/>
      <c r="C132" s="29"/>
      <c r="D132" s="10"/>
      <c r="E132" s="29"/>
      <c r="F132" s="152"/>
      <c r="G132" s="2"/>
      <c r="H132" s="34"/>
      <c r="I132" s="250"/>
      <c r="J132" s="11"/>
      <c r="K132" s="11"/>
      <c r="L132" s="11"/>
      <c r="M132" s="11"/>
      <c r="N132" s="152"/>
      <c r="O132" s="29"/>
      <c r="P132" s="11"/>
      <c r="Q132" s="231"/>
      <c r="S132" s="29"/>
      <c r="W132" s="29"/>
      <c r="X132" s="34"/>
      <c r="Y132" s="152"/>
      <c r="Z132" s="34"/>
    </row>
    <row r="133" spans="1:26" s="190" customFormat="1" x14ac:dyDescent="0.2">
      <c r="A133" s="152"/>
      <c r="C133" s="29"/>
      <c r="D133" s="10"/>
      <c r="E133" s="29"/>
      <c r="F133" s="152"/>
      <c r="G133" s="2"/>
      <c r="H133" s="34"/>
      <c r="I133" s="250"/>
      <c r="J133" s="11"/>
      <c r="K133" s="11"/>
      <c r="L133" s="11"/>
      <c r="M133" s="11"/>
      <c r="N133" s="152"/>
      <c r="O133" s="29"/>
      <c r="P133" s="11"/>
      <c r="Q133" s="231"/>
      <c r="S133" s="29"/>
      <c r="W133" s="29"/>
      <c r="X133" s="34"/>
      <c r="Y133" s="152"/>
      <c r="Z133" s="34"/>
    </row>
    <row r="134" spans="1:26" s="190" customFormat="1" x14ac:dyDescent="0.2">
      <c r="A134" s="152"/>
      <c r="C134" s="29"/>
      <c r="D134" s="10"/>
      <c r="E134" s="29"/>
      <c r="F134" s="152"/>
      <c r="G134" s="2"/>
      <c r="H134" s="34"/>
      <c r="I134" s="250"/>
      <c r="J134" s="11"/>
      <c r="K134" s="11"/>
      <c r="L134" s="11"/>
      <c r="M134" s="11"/>
      <c r="N134" s="152"/>
      <c r="O134" s="29"/>
      <c r="P134" s="11"/>
      <c r="Q134" s="231"/>
      <c r="S134" s="29"/>
      <c r="W134" s="29"/>
      <c r="X134" s="34"/>
      <c r="Y134" s="152"/>
      <c r="Z134" s="34"/>
    </row>
    <row r="135" spans="1:26" s="190" customFormat="1" x14ac:dyDescent="0.2">
      <c r="A135" s="152"/>
      <c r="C135" s="29"/>
      <c r="D135" s="10"/>
      <c r="E135" s="29"/>
      <c r="F135" s="152"/>
      <c r="G135" s="2"/>
      <c r="H135" s="34"/>
      <c r="I135" s="250"/>
      <c r="J135" s="11"/>
      <c r="K135" s="11"/>
      <c r="L135" s="11"/>
      <c r="M135" s="11"/>
      <c r="N135" s="152"/>
      <c r="O135" s="29"/>
      <c r="P135" s="11"/>
      <c r="Q135" s="231"/>
      <c r="S135" s="29"/>
      <c r="W135" s="29"/>
      <c r="X135" s="34"/>
      <c r="Y135" s="152"/>
      <c r="Z135" s="34"/>
    </row>
    <row r="136" spans="1:26" s="190" customFormat="1" x14ac:dyDescent="0.2">
      <c r="A136" s="152"/>
      <c r="C136" s="29"/>
      <c r="D136" s="10"/>
      <c r="E136" s="29"/>
      <c r="F136" s="152"/>
      <c r="G136" s="2"/>
      <c r="H136" s="34"/>
      <c r="I136" s="250"/>
      <c r="J136" s="11"/>
      <c r="K136" s="11"/>
      <c r="L136" s="11"/>
      <c r="M136" s="11"/>
      <c r="N136" s="152"/>
      <c r="O136" s="29"/>
      <c r="P136" s="11"/>
      <c r="Q136" s="231"/>
      <c r="S136" s="29"/>
      <c r="W136" s="29"/>
      <c r="X136" s="34"/>
      <c r="Y136" s="152"/>
      <c r="Z136" s="34"/>
    </row>
    <row r="137" spans="1:26" s="190" customFormat="1" x14ac:dyDescent="0.2">
      <c r="A137" s="152"/>
      <c r="C137" s="29"/>
      <c r="D137" s="10"/>
      <c r="E137" s="29"/>
      <c r="F137" s="152"/>
      <c r="G137" s="2"/>
      <c r="H137" s="34"/>
      <c r="I137" s="250"/>
      <c r="J137" s="11"/>
      <c r="K137" s="11"/>
      <c r="L137" s="11"/>
      <c r="M137" s="11"/>
      <c r="N137" s="152"/>
      <c r="O137" s="29"/>
      <c r="P137" s="11"/>
      <c r="Q137" s="231"/>
      <c r="S137" s="29"/>
      <c r="W137" s="29"/>
      <c r="X137" s="34"/>
      <c r="Y137" s="152"/>
      <c r="Z137" s="34"/>
    </row>
    <row r="138" spans="1:26" s="190" customFormat="1" x14ac:dyDescent="0.2">
      <c r="A138" s="152"/>
      <c r="C138" s="29"/>
      <c r="D138" s="10"/>
      <c r="E138" s="29"/>
      <c r="F138" s="152"/>
      <c r="G138" s="2"/>
      <c r="H138" s="34"/>
      <c r="I138" s="250"/>
      <c r="J138" s="11"/>
      <c r="K138" s="11"/>
      <c r="L138" s="11"/>
      <c r="M138" s="11"/>
      <c r="N138" s="152"/>
      <c r="O138" s="29"/>
      <c r="P138" s="11"/>
      <c r="Q138" s="231"/>
      <c r="S138" s="29"/>
      <c r="W138" s="29"/>
      <c r="X138" s="34"/>
      <c r="Y138" s="152"/>
      <c r="Z138" s="34"/>
    </row>
    <row r="139" spans="1:26" s="190" customFormat="1" x14ac:dyDescent="0.2">
      <c r="A139" s="152"/>
      <c r="C139" s="29"/>
      <c r="D139" s="10"/>
      <c r="E139" s="29"/>
      <c r="F139" s="152"/>
      <c r="G139" s="2"/>
      <c r="H139" s="34"/>
      <c r="I139" s="250"/>
      <c r="J139" s="11"/>
      <c r="K139" s="11"/>
      <c r="L139" s="11"/>
      <c r="M139" s="11"/>
      <c r="N139" s="152"/>
      <c r="O139" s="29"/>
      <c r="P139" s="11"/>
      <c r="Q139" s="231"/>
      <c r="S139" s="29"/>
      <c r="W139" s="29"/>
      <c r="X139" s="34"/>
      <c r="Y139" s="152"/>
      <c r="Z139" s="34"/>
    </row>
    <row r="140" spans="1:26" s="190" customFormat="1" x14ac:dyDescent="0.2">
      <c r="A140" s="152"/>
      <c r="C140" s="29"/>
      <c r="D140" s="10"/>
      <c r="E140" s="29"/>
      <c r="F140" s="152"/>
      <c r="G140" s="2"/>
      <c r="H140" s="34"/>
      <c r="I140" s="250"/>
      <c r="J140" s="11"/>
      <c r="K140" s="11"/>
      <c r="L140" s="11"/>
      <c r="M140" s="11"/>
      <c r="N140" s="152"/>
      <c r="O140" s="29"/>
      <c r="P140" s="11"/>
      <c r="Q140" s="231"/>
      <c r="S140" s="29"/>
      <c r="W140" s="29"/>
      <c r="X140" s="34"/>
      <c r="Y140" s="152"/>
      <c r="Z140" s="34"/>
    </row>
    <row r="141" spans="1:26" s="190" customFormat="1" x14ac:dyDescent="0.2">
      <c r="A141" s="152"/>
      <c r="C141" s="29"/>
      <c r="D141" s="10"/>
      <c r="E141" s="29"/>
      <c r="F141" s="152"/>
      <c r="G141" s="2"/>
      <c r="H141" s="34"/>
      <c r="I141" s="250"/>
      <c r="J141" s="11"/>
      <c r="K141" s="11"/>
      <c r="L141" s="11"/>
      <c r="M141" s="11"/>
      <c r="N141" s="152"/>
      <c r="O141" s="29"/>
      <c r="P141" s="11"/>
      <c r="Q141" s="231"/>
      <c r="S141" s="29"/>
      <c r="W141" s="29"/>
      <c r="X141" s="34"/>
      <c r="Y141" s="152"/>
      <c r="Z141" s="34"/>
    </row>
    <row r="142" spans="1:26" s="190" customFormat="1" x14ac:dyDescent="0.2">
      <c r="A142" s="152"/>
      <c r="C142" s="29"/>
      <c r="D142" s="10"/>
      <c r="E142" s="29"/>
      <c r="F142" s="152"/>
      <c r="G142" s="2"/>
      <c r="H142" s="34"/>
      <c r="I142" s="250"/>
      <c r="J142" s="11"/>
      <c r="K142" s="11"/>
      <c r="L142" s="11"/>
      <c r="M142" s="11"/>
      <c r="N142" s="152"/>
      <c r="O142" s="29"/>
      <c r="P142" s="11"/>
      <c r="Q142" s="231"/>
      <c r="S142" s="29"/>
      <c r="W142" s="29"/>
      <c r="X142" s="34"/>
      <c r="Y142" s="152"/>
      <c r="Z142" s="34"/>
    </row>
    <row r="143" spans="1:26" s="190" customFormat="1" x14ac:dyDescent="0.2">
      <c r="A143" s="152"/>
      <c r="C143" s="29"/>
      <c r="D143" s="10"/>
      <c r="E143" s="29"/>
      <c r="F143" s="152"/>
      <c r="G143" s="2"/>
      <c r="H143" s="34"/>
      <c r="I143" s="250"/>
      <c r="J143" s="11"/>
      <c r="K143" s="11"/>
      <c r="L143" s="11"/>
      <c r="M143" s="11"/>
      <c r="N143" s="152"/>
      <c r="O143" s="29"/>
      <c r="P143" s="11"/>
      <c r="Q143" s="231"/>
      <c r="S143" s="29"/>
      <c r="W143" s="29"/>
      <c r="X143" s="34"/>
      <c r="Y143" s="152"/>
      <c r="Z143" s="34"/>
    </row>
    <row r="144" spans="1:26" s="190" customFormat="1" x14ac:dyDescent="0.2">
      <c r="A144" s="152"/>
      <c r="C144" s="29"/>
      <c r="D144" s="10"/>
      <c r="E144" s="29"/>
      <c r="F144" s="152"/>
      <c r="G144" s="2"/>
      <c r="H144" s="34"/>
      <c r="I144" s="250"/>
      <c r="J144" s="11"/>
      <c r="K144" s="11"/>
      <c r="L144" s="11"/>
      <c r="M144" s="11"/>
      <c r="N144" s="152"/>
      <c r="O144" s="29"/>
      <c r="P144" s="11"/>
      <c r="Q144" s="231"/>
      <c r="S144" s="29"/>
      <c r="W144" s="29"/>
      <c r="X144" s="34"/>
      <c r="Y144" s="152"/>
      <c r="Z144" s="34"/>
    </row>
    <row r="145" spans="1:26" s="190" customFormat="1" x14ac:dyDescent="0.2">
      <c r="A145" s="152"/>
      <c r="C145" s="29"/>
      <c r="D145" s="10"/>
      <c r="E145" s="29"/>
      <c r="F145" s="152"/>
      <c r="G145" s="2"/>
      <c r="H145" s="34"/>
      <c r="I145" s="250"/>
      <c r="J145" s="11"/>
      <c r="K145" s="11"/>
      <c r="L145" s="11"/>
      <c r="M145" s="11"/>
      <c r="N145" s="152"/>
      <c r="O145" s="29"/>
      <c r="P145" s="11"/>
      <c r="Q145" s="231"/>
      <c r="S145" s="29"/>
      <c r="W145" s="29"/>
      <c r="X145" s="34"/>
      <c r="Y145" s="152"/>
      <c r="Z145" s="34"/>
    </row>
    <row r="146" spans="1:26" s="190" customFormat="1" x14ac:dyDescent="0.2">
      <c r="A146" s="152"/>
      <c r="C146" s="29"/>
      <c r="D146" s="10"/>
      <c r="E146" s="29"/>
      <c r="F146" s="152"/>
      <c r="G146" s="2"/>
      <c r="H146" s="34"/>
      <c r="I146" s="250"/>
      <c r="J146" s="11"/>
      <c r="K146" s="11"/>
      <c r="L146" s="11"/>
      <c r="M146" s="11"/>
      <c r="N146" s="152"/>
      <c r="O146" s="29"/>
      <c r="P146" s="11"/>
      <c r="Q146" s="231"/>
      <c r="S146" s="29"/>
      <c r="W146" s="29"/>
      <c r="X146" s="34"/>
      <c r="Y146" s="152"/>
      <c r="Z146" s="34"/>
    </row>
    <row r="147" spans="1:26" s="190" customFormat="1" x14ac:dyDescent="0.2">
      <c r="A147" s="152"/>
      <c r="C147" s="29"/>
      <c r="D147" s="10"/>
      <c r="E147" s="29"/>
      <c r="F147" s="152"/>
      <c r="G147" s="2"/>
      <c r="H147" s="34"/>
      <c r="I147" s="250"/>
      <c r="J147" s="11"/>
      <c r="K147" s="11"/>
      <c r="L147" s="11"/>
      <c r="M147" s="11"/>
      <c r="N147" s="152"/>
      <c r="O147" s="29"/>
      <c r="P147" s="11"/>
      <c r="Q147" s="231"/>
      <c r="S147" s="29"/>
      <c r="W147" s="29"/>
      <c r="X147" s="34"/>
      <c r="Y147" s="152"/>
      <c r="Z147" s="34"/>
    </row>
    <row r="148" spans="1:26" s="190" customFormat="1" x14ac:dyDescent="0.2">
      <c r="A148" s="152"/>
      <c r="C148" s="29"/>
      <c r="D148" s="10"/>
      <c r="E148" s="29"/>
      <c r="F148" s="152"/>
      <c r="G148" s="2"/>
      <c r="H148" s="34"/>
      <c r="I148" s="250"/>
      <c r="J148" s="11"/>
      <c r="K148" s="11"/>
      <c r="L148" s="11"/>
      <c r="M148" s="11"/>
      <c r="N148" s="152"/>
      <c r="O148" s="29"/>
      <c r="P148" s="11"/>
      <c r="Q148" s="231"/>
      <c r="S148" s="29"/>
      <c r="W148" s="29"/>
      <c r="X148" s="34"/>
      <c r="Y148" s="152"/>
      <c r="Z148" s="34"/>
    </row>
    <row r="149" spans="1:26" s="190" customFormat="1" x14ac:dyDescent="0.2">
      <c r="A149" s="152"/>
      <c r="C149" s="29"/>
      <c r="D149" s="10"/>
      <c r="E149" s="29"/>
      <c r="F149" s="152"/>
      <c r="G149" s="2"/>
      <c r="H149" s="34"/>
      <c r="I149" s="250"/>
      <c r="J149" s="11"/>
      <c r="K149" s="11"/>
      <c r="L149" s="11"/>
      <c r="M149" s="11"/>
      <c r="N149" s="152"/>
      <c r="O149" s="29"/>
      <c r="P149" s="11"/>
      <c r="Q149" s="231"/>
      <c r="S149" s="29"/>
      <c r="W149" s="29"/>
      <c r="X149" s="34"/>
      <c r="Y149" s="152"/>
      <c r="Z149" s="34"/>
    </row>
    <row r="150" spans="1:26" s="190" customFormat="1" x14ac:dyDescent="0.2">
      <c r="A150" s="152"/>
      <c r="C150" s="29"/>
      <c r="D150" s="10"/>
      <c r="E150" s="29"/>
      <c r="F150" s="152"/>
      <c r="G150" s="2"/>
      <c r="H150" s="34"/>
      <c r="I150" s="250"/>
      <c r="J150" s="11"/>
      <c r="K150" s="11"/>
      <c r="L150" s="11"/>
      <c r="M150" s="11"/>
      <c r="N150" s="152"/>
      <c r="O150" s="29"/>
      <c r="P150" s="11"/>
      <c r="Q150" s="231"/>
      <c r="S150" s="29"/>
      <c r="W150" s="29"/>
      <c r="X150" s="34"/>
      <c r="Y150" s="152"/>
      <c r="Z150" s="34"/>
    </row>
    <row r="151" spans="1:26" s="190" customFormat="1" x14ac:dyDescent="0.2">
      <c r="A151" s="152"/>
      <c r="C151" s="29"/>
      <c r="D151" s="10"/>
      <c r="E151" s="29"/>
      <c r="F151" s="152"/>
      <c r="G151" s="2"/>
      <c r="H151" s="34"/>
      <c r="I151" s="250"/>
      <c r="J151" s="11"/>
      <c r="K151" s="11"/>
      <c r="L151" s="11"/>
      <c r="M151" s="11"/>
      <c r="N151" s="152"/>
      <c r="O151" s="29"/>
      <c r="P151" s="11"/>
      <c r="Q151" s="231"/>
      <c r="S151" s="29"/>
      <c r="W151" s="29"/>
      <c r="X151" s="34"/>
      <c r="Y151" s="152"/>
      <c r="Z151" s="34"/>
    </row>
    <row r="152" spans="1:26" s="190" customFormat="1" x14ac:dyDescent="0.2">
      <c r="A152" s="152"/>
      <c r="C152" s="29"/>
      <c r="D152" s="10"/>
      <c r="E152" s="29"/>
      <c r="F152" s="152"/>
      <c r="G152" s="2"/>
      <c r="H152" s="34"/>
      <c r="I152" s="250"/>
      <c r="J152" s="11"/>
      <c r="K152" s="11"/>
      <c r="L152" s="11"/>
      <c r="M152" s="11"/>
      <c r="N152" s="152"/>
      <c r="O152" s="29"/>
      <c r="P152" s="11"/>
      <c r="Q152" s="231"/>
      <c r="S152" s="29"/>
      <c r="W152" s="29"/>
      <c r="X152" s="34"/>
      <c r="Y152" s="152"/>
      <c r="Z152" s="34"/>
    </row>
    <row r="153" spans="1:26" s="190" customFormat="1" x14ac:dyDescent="0.2">
      <c r="A153" s="152"/>
      <c r="C153" s="29"/>
      <c r="D153" s="10"/>
      <c r="E153" s="29"/>
      <c r="F153" s="152"/>
      <c r="G153" s="2"/>
      <c r="H153" s="34"/>
      <c r="I153" s="250"/>
      <c r="J153" s="11"/>
      <c r="K153" s="11"/>
      <c r="L153" s="11"/>
      <c r="M153" s="11"/>
      <c r="N153" s="152"/>
      <c r="O153" s="29"/>
      <c r="P153" s="11"/>
      <c r="Q153" s="231"/>
      <c r="S153" s="29"/>
      <c r="W153" s="29"/>
      <c r="X153" s="34"/>
      <c r="Y153" s="152"/>
      <c r="Z153" s="34"/>
    </row>
    <row r="154" spans="1:26" s="190" customFormat="1" x14ac:dyDescent="0.2">
      <c r="A154" s="152"/>
      <c r="C154" s="29"/>
      <c r="D154" s="10"/>
      <c r="E154" s="29"/>
      <c r="F154" s="152"/>
      <c r="G154" s="2"/>
      <c r="H154" s="34"/>
      <c r="I154" s="250"/>
      <c r="J154" s="11"/>
      <c r="K154" s="11"/>
      <c r="L154" s="11"/>
      <c r="M154" s="11"/>
      <c r="N154" s="152"/>
      <c r="O154" s="29"/>
      <c r="P154" s="11"/>
      <c r="Q154" s="231"/>
      <c r="S154" s="29"/>
      <c r="W154" s="29"/>
      <c r="X154" s="34"/>
      <c r="Y154" s="152"/>
      <c r="Z154" s="34"/>
    </row>
    <row r="155" spans="1:26" s="190" customFormat="1" x14ac:dyDescent="0.2">
      <c r="A155" s="152"/>
      <c r="C155" s="29"/>
      <c r="D155" s="10"/>
      <c r="E155" s="29"/>
      <c r="F155" s="152"/>
      <c r="G155" s="2"/>
      <c r="H155" s="34"/>
      <c r="I155" s="250"/>
      <c r="J155" s="11"/>
      <c r="K155" s="11"/>
      <c r="L155" s="11"/>
      <c r="M155" s="11"/>
      <c r="N155" s="152"/>
      <c r="O155" s="29"/>
      <c r="P155" s="11"/>
      <c r="Q155" s="231"/>
      <c r="S155" s="29"/>
      <c r="W155" s="29"/>
      <c r="X155" s="34"/>
      <c r="Y155" s="152"/>
      <c r="Z155" s="34"/>
    </row>
    <row r="156" spans="1:26" s="190" customFormat="1" x14ac:dyDescent="0.2">
      <c r="A156" s="152"/>
      <c r="C156" s="29"/>
      <c r="D156" s="10"/>
      <c r="E156" s="29"/>
      <c r="F156" s="152"/>
      <c r="G156" s="2"/>
      <c r="H156" s="34"/>
      <c r="I156" s="250"/>
      <c r="J156" s="11"/>
      <c r="K156" s="11"/>
      <c r="L156" s="11"/>
      <c r="M156" s="11"/>
      <c r="N156" s="152"/>
      <c r="O156" s="29"/>
      <c r="P156" s="11"/>
      <c r="Q156" s="231"/>
      <c r="S156" s="29"/>
      <c r="W156" s="29"/>
      <c r="X156" s="34"/>
      <c r="Y156" s="152"/>
      <c r="Z156" s="34"/>
    </row>
    <row r="157" spans="1:26" s="190" customFormat="1" x14ac:dyDescent="0.2">
      <c r="A157" s="152"/>
      <c r="C157" s="29"/>
      <c r="D157" s="10"/>
      <c r="E157" s="29"/>
      <c r="F157" s="152"/>
      <c r="G157" s="2"/>
      <c r="H157" s="34"/>
      <c r="I157" s="250"/>
      <c r="J157" s="11"/>
      <c r="K157" s="11"/>
      <c r="L157" s="11"/>
      <c r="M157" s="11"/>
      <c r="N157" s="152"/>
      <c r="O157" s="29"/>
      <c r="P157" s="11"/>
      <c r="Q157" s="231"/>
      <c r="S157" s="29"/>
      <c r="W157" s="29"/>
      <c r="X157" s="34"/>
      <c r="Y157" s="152"/>
      <c r="Z157" s="34"/>
    </row>
    <row r="158" spans="1:26" s="190" customFormat="1" x14ac:dyDescent="0.2">
      <c r="A158" s="152"/>
      <c r="C158" s="29"/>
      <c r="D158" s="10"/>
      <c r="E158" s="29"/>
      <c r="F158" s="152"/>
      <c r="G158" s="2"/>
      <c r="H158" s="34"/>
      <c r="I158" s="250"/>
      <c r="J158" s="11"/>
      <c r="K158" s="11"/>
      <c r="L158" s="11"/>
      <c r="M158" s="11"/>
      <c r="N158" s="152"/>
      <c r="O158" s="29"/>
      <c r="P158" s="11"/>
      <c r="Q158" s="231"/>
      <c r="S158" s="29"/>
      <c r="W158" s="29"/>
      <c r="X158" s="34"/>
      <c r="Y158" s="152"/>
      <c r="Z158" s="34"/>
    </row>
    <row r="159" spans="1:26" s="190" customFormat="1" x14ac:dyDescent="0.2">
      <c r="A159" s="152"/>
      <c r="C159" s="29"/>
      <c r="D159" s="10"/>
      <c r="E159" s="29"/>
      <c r="F159" s="152"/>
      <c r="G159" s="2"/>
      <c r="H159" s="34"/>
      <c r="I159" s="250"/>
      <c r="J159" s="11"/>
      <c r="K159" s="11"/>
      <c r="L159" s="11"/>
      <c r="M159" s="11"/>
      <c r="N159" s="152"/>
      <c r="O159" s="29"/>
      <c r="P159" s="11"/>
      <c r="Q159" s="231"/>
      <c r="S159" s="29"/>
      <c r="W159" s="29"/>
      <c r="X159" s="34"/>
      <c r="Y159" s="152"/>
      <c r="Z159" s="34"/>
    </row>
    <row r="160" spans="1:26" s="190" customFormat="1" x14ac:dyDescent="0.2">
      <c r="A160" s="152"/>
      <c r="C160" s="29"/>
      <c r="D160" s="10"/>
      <c r="E160" s="29"/>
      <c r="F160" s="152"/>
      <c r="G160" s="2"/>
      <c r="H160" s="34"/>
      <c r="I160" s="250"/>
      <c r="J160" s="11"/>
      <c r="K160" s="11"/>
      <c r="L160" s="11"/>
      <c r="M160" s="11"/>
      <c r="N160" s="152"/>
      <c r="O160" s="29"/>
      <c r="P160" s="11"/>
      <c r="Q160" s="231"/>
      <c r="S160" s="29"/>
      <c r="W160" s="29"/>
      <c r="X160" s="34"/>
      <c r="Y160" s="152"/>
      <c r="Z160" s="34"/>
    </row>
    <row r="161" spans="1:26" s="190" customFormat="1" x14ac:dyDescent="0.2">
      <c r="A161" s="152"/>
      <c r="C161" s="29"/>
      <c r="D161" s="10"/>
      <c r="E161" s="29"/>
      <c r="F161" s="152"/>
      <c r="G161" s="2"/>
      <c r="H161" s="34"/>
      <c r="I161" s="250"/>
      <c r="J161" s="11"/>
      <c r="K161" s="11"/>
      <c r="L161" s="11"/>
      <c r="M161" s="11"/>
      <c r="N161" s="152"/>
      <c r="O161" s="29"/>
      <c r="P161" s="11"/>
      <c r="Q161" s="231"/>
      <c r="S161" s="29"/>
      <c r="W161" s="29"/>
      <c r="X161" s="34"/>
      <c r="Y161" s="152"/>
      <c r="Z161" s="34"/>
    </row>
    <row r="162" spans="1:26" s="190" customFormat="1" x14ac:dyDescent="0.2">
      <c r="A162" s="152"/>
      <c r="C162" s="29"/>
      <c r="D162" s="10"/>
      <c r="E162" s="29"/>
      <c r="F162" s="152"/>
      <c r="G162" s="2"/>
      <c r="H162" s="34"/>
      <c r="I162" s="250"/>
      <c r="J162" s="11"/>
      <c r="K162" s="11"/>
      <c r="L162" s="11"/>
      <c r="M162" s="11"/>
      <c r="N162" s="152"/>
      <c r="O162" s="29"/>
      <c r="P162" s="11"/>
      <c r="Q162" s="231"/>
      <c r="S162" s="29"/>
      <c r="W162" s="29"/>
      <c r="X162" s="34"/>
      <c r="Y162" s="152"/>
      <c r="Z162" s="34"/>
    </row>
    <row r="163" spans="1:26" s="190" customFormat="1" x14ac:dyDescent="0.2">
      <c r="A163" s="152"/>
      <c r="C163" s="29"/>
      <c r="D163" s="10"/>
      <c r="E163" s="29"/>
      <c r="F163" s="152"/>
      <c r="G163" s="2"/>
      <c r="H163" s="34"/>
      <c r="I163" s="250"/>
      <c r="J163" s="11"/>
      <c r="K163" s="11"/>
      <c r="L163" s="11"/>
      <c r="M163" s="11"/>
      <c r="N163" s="152"/>
      <c r="O163" s="29"/>
      <c r="P163" s="11"/>
      <c r="Q163" s="231"/>
      <c r="S163" s="29"/>
      <c r="W163" s="29"/>
      <c r="X163" s="34"/>
      <c r="Y163" s="152"/>
      <c r="Z163" s="34"/>
    </row>
    <row r="164" spans="1:26" s="190" customFormat="1" x14ac:dyDescent="0.2">
      <c r="A164" s="152"/>
      <c r="C164" s="29"/>
      <c r="D164" s="10"/>
      <c r="E164" s="29"/>
      <c r="F164" s="152"/>
      <c r="G164" s="2"/>
      <c r="H164" s="34"/>
      <c r="I164" s="250"/>
      <c r="J164" s="11"/>
      <c r="K164" s="11"/>
      <c r="L164" s="11"/>
      <c r="M164" s="11"/>
      <c r="N164" s="152"/>
      <c r="O164" s="29"/>
      <c r="P164" s="11"/>
      <c r="Q164" s="231"/>
      <c r="S164" s="29"/>
      <c r="W164" s="29"/>
      <c r="X164" s="34"/>
      <c r="Y164" s="152"/>
      <c r="Z164" s="34"/>
    </row>
    <row r="165" spans="1:26" s="190" customFormat="1" x14ac:dyDescent="0.2">
      <c r="A165" s="152"/>
      <c r="C165" s="29"/>
      <c r="D165" s="10"/>
      <c r="E165" s="29"/>
      <c r="F165" s="152"/>
      <c r="G165" s="2"/>
      <c r="H165" s="34"/>
      <c r="I165" s="250"/>
      <c r="J165" s="11"/>
      <c r="K165" s="11"/>
      <c r="L165" s="11"/>
      <c r="M165" s="11"/>
      <c r="N165" s="152"/>
      <c r="O165" s="29"/>
      <c r="P165" s="11"/>
      <c r="Q165" s="231"/>
      <c r="S165" s="29"/>
      <c r="W165" s="29"/>
      <c r="X165" s="34"/>
      <c r="Y165" s="152"/>
      <c r="Z165" s="34"/>
    </row>
    <row r="166" spans="1:26" s="190" customFormat="1" x14ac:dyDescent="0.2">
      <c r="A166" s="152"/>
      <c r="C166" s="29"/>
      <c r="D166" s="10"/>
      <c r="E166" s="29"/>
      <c r="F166" s="152"/>
      <c r="G166" s="2"/>
      <c r="H166" s="34"/>
      <c r="I166" s="250"/>
      <c r="J166" s="11"/>
      <c r="K166" s="11"/>
      <c r="L166" s="11"/>
      <c r="M166" s="11"/>
      <c r="N166" s="152"/>
      <c r="O166" s="29"/>
      <c r="P166" s="11"/>
      <c r="Q166" s="231"/>
      <c r="S166" s="29"/>
      <c r="W166" s="29"/>
      <c r="X166" s="34"/>
      <c r="Y166" s="152"/>
      <c r="Z166" s="34"/>
    </row>
    <row r="167" spans="1:26" s="190" customFormat="1" x14ac:dyDescent="0.2">
      <c r="A167" s="152"/>
      <c r="C167" s="29"/>
      <c r="D167" s="10"/>
      <c r="E167" s="29"/>
      <c r="F167" s="152"/>
      <c r="G167" s="2"/>
      <c r="H167" s="34"/>
      <c r="I167" s="250"/>
      <c r="J167" s="11"/>
      <c r="K167" s="11"/>
      <c r="L167" s="11"/>
      <c r="M167" s="11"/>
      <c r="N167" s="152"/>
      <c r="O167" s="29"/>
      <c r="P167" s="11"/>
      <c r="Q167" s="231"/>
      <c r="S167" s="29"/>
      <c r="W167" s="29"/>
      <c r="X167" s="34"/>
      <c r="Y167" s="152"/>
      <c r="Z167" s="34"/>
    </row>
    <row r="168" spans="1:26" s="190" customFormat="1" x14ac:dyDescent="0.2">
      <c r="A168" s="152"/>
      <c r="C168" s="29"/>
      <c r="D168" s="10"/>
      <c r="E168" s="29"/>
      <c r="F168" s="152"/>
      <c r="G168" s="2"/>
      <c r="H168" s="34"/>
      <c r="I168" s="250"/>
      <c r="J168" s="11"/>
      <c r="K168" s="11"/>
      <c r="L168" s="11"/>
      <c r="M168" s="11"/>
      <c r="N168" s="152"/>
      <c r="O168" s="29"/>
      <c r="P168" s="11"/>
      <c r="Q168" s="231"/>
      <c r="S168" s="29"/>
      <c r="W168" s="29"/>
      <c r="X168" s="34"/>
      <c r="Y168" s="152"/>
      <c r="Z168" s="34"/>
    </row>
    <row r="169" spans="1:26" s="190" customFormat="1" x14ac:dyDescent="0.2">
      <c r="A169" s="152"/>
      <c r="C169" s="29"/>
      <c r="D169" s="10"/>
      <c r="E169" s="29"/>
      <c r="F169" s="152"/>
      <c r="G169" s="2"/>
      <c r="H169" s="34"/>
      <c r="I169" s="250"/>
      <c r="J169" s="11"/>
      <c r="K169" s="11"/>
      <c r="L169" s="11"/>
      <c r="M169" s="11"/>
      <c r="N169" s="152"/>
      <c r="O169" s="29"/>
      <c r="P169" s="11"/>
      <c r="Q169" s="231"/>
      <c r="S169" s="29"/>
      <c r="W169" s="29"/>
      <c r="X169" s="34"/>
      <c r="Y169" s="152"/>
      <c r="Z169" s="34"/>
    </row>
    <row r="170" spans="1:26" s="190" customFormat="1" x14ac:dyDescent="0.2">
      <c r="A170" s="152"/>
      <c r="C170" s="29"/>
      <c r="D170" s="10"/>
      <c r="E170" s="29"/>
      <c r="F170" s="152"/>
      <c r="G170" s="2"/>
      <c r="H170" s="34"/>
      <c r="I170" s="250"/>
      <c r="J170" s="11"/>
      <c r="K170" s="11"/>
      <c r="L170" s="11"/>
      <c r="M170" s="11"/>
      <c r="N170" s="152"/>
      <c r="O170" s="29"/>
      <c r="P170" s="11"/>
      <c r="Q170" s="231"/>
      <c r="S170" s="29"/>
      <c r="W170" s="29"/>
      <c r="X170" s="34"/>
      <c r="Y170" s="152"/>
      <c r="Z170" s="34"/>
    </row>
    <row r="171" spans="1:26" s="190" customFormat="1" x14ac:dyDescent="0.2">
      <c r="A171" s="152"/>
      <c r="C171" s="29"/>
      <c r="D171" s="10"/>
      <c r="E171" s="29"/>
      <c r="F171" s="152"/>
      <c r="G171" s="2"/>
      <c r="H171" s="34"/>
      <c r="I171" s="250"/>
      <c r="J171" s="11"/>
      <c r="K171" s="11"/>
      <c r="L171" s="11"/>
      <c r="M171" s="11"/>
      <c r="N171" s="152"/>
      <c r="O171" s="29"/>
      <c r="P171" s="11"/>
      <c r="Q171" s="231"/>
      <c r="S171" s="29"/>
      <c r="W171" s="29"/>
      <c r="X171" s="34"/>
      <c r="Y171" s="152"/>
      <c r="Z171" s="34"/>
    </row>
    <row r="172" spans="1:26" s="190" customFormat="1" x14ac:dyDescent="0.2">
      <c r="A172" s="152"/>
      <c r="C172" s="29"/>
      <c r="D172" s="10"/>
      <c r="E172" s="29"/>
      <c r="F172" s="152"/>
      <c r="G172" s="2"/>
      <c r="H172" s="34"/>
      <c r="I172" s="250"/>
      <c r="J172" s="11"/>
      <c r="K172" s="11"/>
      <c r="L172" s="11"/>
      <c r="M172" s="11"/>
      <c r="N172" s="152"/>
      <c r="O172" s="29"/>
      <c r="P172" s="11"/>
      <c r="Q172" s="231"/>
      <c r="S172" s="29"/>
      <c r="W172" s="29"/>
      <c r="X172" s="34"/>
      <c r="Y172" s="152"/>
      <c r="Z172" s="34"/>
    </row>
    <row r="173" spans="1:26" s="190" customFormat="1" x14ac:dyDescent="0.2">
      <c r="A173" s="152"/>
      <c r="C173" s="29"/>
      <c r="D173" s="10"/>
      <c r="E173" s="29"/>
      <c r="F173" s="152"/>
      <c r="G173" s="2"/>
      <c r="H173" s="34"/>
      <c r="I173" s="250"/>
      <c r="J173" s="11"/>
      <c r="K173" s="11"/>
      <c r="L173" s="11"/>
      <c r="M173" s="11"/>
      <c r="N173" s="152"/>
      <c r="O173" s="29"/>
      <c r="P173" s="11"/>
      <c r="Q173" s="231"/>
      <c r="S173" s="29"/>
      <c r="W173" s="29"/>
      <c r="X173" s="34"/>
      <c r="Y173" s="152"/>
      <c r="Z173" s="34"/>
    </row>
    <row r="174" spans="1:26" s="190" customFormat="1" x14ac:dyDescent="0.2">
      <c r="A174" s="152"/>
      <c r="C174" s="29"/>
      <c r="D174" s="10"/>
      <c r="E174" s="29"/>
      <c r="F174" s="152"/>
      <c r="G174" s="2"/>
      <c r="H174" s="34"/>
      <c r="I174" s="250"/>
      <c r="J174" s="11"/>
      <c r="K174" s="11"/>
      <c r="L174" s="11"/>
      <c r="M174" s="11"/>
      <c r="N174" s="152"/>
      <c r="O174" s="29"/>
      <c r="P174" s="11"/>
      <c r="Q174" s="231"/>
      <c r="S174" s="29"/>
      <c r="W174" s="29"/>
      <c r="X174" s="34"/>
      <c r="Y174" s="152"/>
      <c r="Z174" s="34"/>
    </row>
    <row r="175" spans="1:26" s="190" customFormat="1" x14ac:dyDescent="0.2">
      <c r="A175" s="152"/>
      <c r="C175" s="29"/>
      <c r="D175" s="10"/>
      <c r="E175" s="29"/>
      <c r="F175" s="152"/>
      <c r="G175" s="2"/>
      <c r="H175" s="34"/>
      <c r="I175" s="250"/>
      <c r="J175" s="11"/>
      <c r="K175" s="11"/>
      <c r="L175" s="11"/>
      <c r="M175" s="11"/>
      <c r="N175" s="152"/>
      <c r="O175" s="29"/>
      <c r="P175" s="11"/>
      <c r="Q175" s="231"/>
      <c r="S175" s="29"/>
      <c r="W175" s="29"/>
      <c r="X175" s="34"/>
      <c r="Y175" s="152"/>
      <c r="Z175" s="34"/>
    </row>
    <row r="176" spans="1:26" s="190" customFormat="1" x14ac:dyDescent="0.2">
      <c r="A176" s="152"/>
      <c r="C176" s="29"/>
      <c r="D176" s="10"/>
      <c r="E176" s="29"/>
      <c r="F176" s="152"/>
      <c r="G176" s="2"/>
      <c r="H176" s="34"/>
      <c r="I176" s="250"/>
      <c r="J176" s="11"/>
      <c r="K176" s="11"/>
      <c r="L176" s="11"/>
      <c r="M176" s="11"/>
      <c r="N176" s="152"/>
      <c r="O176" s="29"/>
      <c r="P176" s="11"/>
      <c r="Q176" s="231"/>
      <c r="S176" s="29"/>
      <c r="W176" s="29"/>
      <c r="X176" s="34"/>
      <c r="Y176" s="152"/>
      <c r="Z176" s="34"/>
    </row>
    <row r="177" spans="1:26" s="190" customFormat="1" x14ac:dyDescent="0.2">
      <c r="A177" s="152"/>
      <c r="C177" s="29"/>
      <c r="D177" s="10"/>
      <c r="E177" s="29"/>
      <c r="F177" s="152"/>
      <c r="G177" s="2"/>
      <c r="H177" s="34"/>
      <c r="I177" s="250"/>
      <c r="J177" s="11"/>
      <c r="K177" s="11"/>
      <c r="L177" s="11"/>
      <c r="M177" s="11"/>
      <c r="N177" s="152"/>
      <c r="O177" s="29"/>
      <c r="P177" s="11"/>
      <c r="Q177" s="231"/>
      <c r="S177" s="29"/>
      <c r="W177" s="29"/>
      <c r="X177" s="34"/>
      <c r="Y177" s="152"/>
      <c r="Z177" s="34"/>
    </row>
    <row r="178" spans="1:26" s="190" customFormat="1" x14ac:dyDescent="0.2">
      <c r="A178" s="152"/>
      <c r="C178" s="29"/>
      <c r="D178" s="10"/>
      <c r="E178" s="29"/>
      <c r="F178" s="152"/>
      <c r="G178" s="2"/>
      <c r="H178" s="34"/>
      <c r="I178" s="250"/>
      <c r="J178" s="11"/>
      <c r="K178" s="11"/>
      <c r="L178" s="11"/>
      <c r="M178" s="11"/>
      <c r="N178" s="152"/>
      <c r="O178" s="29"/>
      <c r="P178" s="11"/>
      <c r="Q178" s="231"/>
      <c r="S178" s="29"/>
      <c r="W178" s="29"/>
      <c r="X178" s="34"/>
      <c r="Y178" s="152"/>
      <c r="Z178" s="34"/>
    </row>
    <row r="179" spans="1:26" s="190" customFormat="1" x14ac:dyDescent="0.2">
      <c r="A179" s="152"/>
      <c r="C179" s="29"/>
      <c r="D179" s="10"/>
      <c r="E179" s="29"/>
      <c r="F179" s="152"/>
      <c r="G179" s="2"/>
      <c r="H179" s="34"/>
      <c r="I179" s="250"/>
      <c r="J179" s="11"/>
      <c r="K179" s="11"/>
      <c r="L179" s="11"/>
      <c r="M179" s="11"/>
      <c r="N179" s="152"/>
      <c r="O179" s="29"/>
      <c r="P179" s="11"/>
      <c r="Q179" s="231"/>
      <c r="S179" s="29"/>
      <c r="W179" s="29"/>
      <c r="X179" s="34"/>
      <c r="Y179" s="152"/>
      <c r="Z179" s="34"/>
    </row>
    <row r="180" spans="1:26" s="190" customFormat="1" x14ac:dyDescent="0.2">
      <c r="A180" s="152"/>
      <c r="C180" s="29"/>
      <c r="D180" s="10"/>
      <c r="E180" s="29"/>
      <c r="F180" s="152"/>
      <c r="G180" s="2"/>
      <c r="H180" s="34"/>
      <c r="I180" s="250"/>
      <c r="J180" s="11"/>
      <c r="K180" s="11"/>
      <c r="L180" s="11"/>
      <c r="M180" s="11"/>
      <c r="N180" s="152"/>
      <c r="O180" s="29"/>
      <c r="P180" s="11"/>
      <c r="Q180" s="231"/>
      <c r="S180" s="29"/>
      <c r="W180" s="29"/>
      <c r="X180" s="34"/>
      <c r="Y180" s="152"/>
      <c r="Z180" s="34"/>
    </row>
    <row r="181" spans="1:26" s="190" customFormat="1" x14ac:dyDescent="0.2">
      <c r="A181" s="152"/>
      <c r="C181" s="29"/>
      <c r="D181" s="10"/>
      <c r="E181" s="29"/>
      <c r="F181" s="152"/>
      <c r="G181" s="2"/>
      <c r="H181" s="34"/>
      <c r="I181" s="250"/>
      <c r="J181" s="11"/>
      <c r="K181" s="11"/>
      <c r="L181" s="11"/>
      <c r="M181" s="11"/>
      <c r="N181" s="152"/>
      <c r="O181" s="29"/>
      <c r="P181" s="11"/>
      <c r="Q181" s="231"/>
      <c r="S181" s="29"/>
      <c r="W181" s="29"/>
      <c r="X181" s="34"/>
      <c r="Y181" s="152"/>
      <c r="Z181" s="34"/>
    </row>
    <row r="182" spans="1:26" s="190" customFormat="1" x14ac:dyDescent="0.2">
      <c r="A182" s="152"/>
      <c r="C182" s="29"/>
      <c r="D182" s="10"/>
      <c r="E182" s="29"/>
      <c r="F182" s="152"/>
      <c r="G182" s="2"/>
      <c r="H182" s="34"/>
      <c r="I182" s="250"/>
      <c r="J182" s="11"/>
      <c r="K182" s="11"/>
      <c r="L182" s="11"/>
      <c r="M182" s="11"/>
      <c r="N182" s="152"/>
      <c r="O182" s="29"/>
      <c r="P182" s="11"/>
      <c r="Q182" s="231"/>
      <c r="S182" s="29"/>
      <c r="W182" s="29"/>
      <c r="X182" s="34"/>
      <c r="Y182" s="152"/>
      <c r="Z182" s="34"/>
    </row>
    <row r="183" spans="1:26" s="190" customFormat="1" x14ac:dyDescent="0.2">
      <c r="A183" s="152"/>
      <c r="C183" s="29"/>
      <c r="D183" s="10"/>
      <c r="E183" s="29"/>
      <c r="F183" s="152"/>
      <c r="G183" s="2"/>
      <c r="H183" s="34"/>
      <c r="I183" s="250"/>
      <c r="J183" s="11"/>
      <c r="K183" s="11"/>
      <c r="L183" s="11"/>
      <c r="M183" s="11"/>
      <c r="N183" s="152"/>
      <c r="O183" s="29"/>
      <c r="P183" s="11"/>
      <c r="Q183" s="231"/>
      <c r="S183" s="29"/>
      <c r="W183" s="29"/>
      <c r="X183" s="34"/>
      <c r="Y183" s="152"/>
      <c r="Z183" s="34"/>
    </row>
    <row r="184" spans="1:26" s="190" customFormat="1" x14ac:dyDescent="0.2">
      <c r="A184" s="152"/>
      <c r="C184" s="29"/>
      <c r="D184" s="10"/>
      <c r="E184" s="29"/>
      <c r="F184" s="152"/>
      <c r="G184" s="2"/>
      <c r="H184" s="34"/>
      <c r="I184" s="250"/>
      <c r="J184" s="11"/>
      <c r="K184" s="11"/>
      <c r="L184" s="11"/>
      <c r="M184" s="11"/>
      <c r="N184" s="152"/>
      <c r="O184" s="29"/>
      <c r="P184" s="11"/>
      <c r="Q184" s="231"/>
      <c r="S184" s="29"/>
      <c r="W184" s="29"/>
      <c r="X184" s="34"/>
      <c r="Y184" s="152"/>
      <c r="Z184" s="34"/>
    </row>
    <row r="185" spans="1:26" s="190" customFormat="1" x14ac:dyDescent="0.2">
      <c r="A185" s="152"/>
      <c r="C185" s="29"/>
      <c r="D185" s="10"/>
      <c r="E185" s="29"/>
      <c r="F185" s="152"/>
      <c r="G185" s="2"/>
      <c r="H185" s="34"/>
      <c r="I185" s="250"/>
      <c r="J185" s="11"/>
      <c r="K185" s="11"/>
      <c r="L185" s="11"/>
      <c r="M185" s="11"/>
      <c r="N185" s="152"/>
      <c r="O185" s="29"/>
      <c r="P185" s="11"/>
      <c r="Q185" s="231"/>
      <c r="S185" s="29"/>
      <c r="W185" s="29"/>
      <c r="X185" s="34"/>
      <c r="Y185" s="152"/>
      <c r="Z185" s="34"/>
    </row>
    <row r="186" spans="1:26" s="190" customFormat="1" x14ac:dyDescent="0.2">
      <c r="A186" s="152"/>
      <c r="C186" s="29"/>
      <c r="D186" s="10"/>
      <c r="E186" s="29"/>
      <c r="F186" s="152"/>
      <c r="G186" s="2"/>
      <c r="H186" s="34"/>
      <c r="I186" s="250"/>
      <c r="J186" s="11"/>
      <c r="K186" s="11"/>
      <c r="L186" s="11"/>
      <c r="M186" s="11"/>
      <c r="N186" s="152"/>
      <c r="O186" s="29"/>
      <c r="P186" s="11"/>
      <c r="Q186" s="231"/>
      <c r="S186" s="29"/>
      <c r="W186" s="29"/>
      <c r="X186" s="34"/>
      <c r="Y186" s="152"/>
      <c r="Z186" s="34"/>
    </row>
    <row r="187" spans="1:26" s="190" customFormat="1" x14ac:dyDescent="0.2">
      <c r="A187" s="152"/>
      <c r="C187" s="29"/>
      <c r="D187" s="10"/>
      <c r="E187" s="29"/>
      <c r="F187" s="152"/>
      <c r="G187" s="2"/>
      <c r="H187" s="34"/>
      <c r="I187" s="250"/>
      <c r="J187" s="11"/>
      <c r="K187" s="11"/>
      <c r="L187" s="11"/>
      <c r="M187" s="11"/>
      <c r="N187" s="152"/>
      <c r="O187" s="29"/>
      <c r="P187" s="11"/>
      <c r="Q187" s="231"/>
      <c r="S187" s="29"/>
      <c r="W187" s="29"/>
      <c r="X187" s="34"/>
      <c r="Y187" s="152"/>
      <c r="Z187" s="34"/>
    </row>
    <row r="188" spans="1:26" s="190" customFormat="1" x14ac:dyDescent="0.2">
      <c r="A188" s="152"/>
      <c r="C188" s="29"/>
      <c r="D188" s="10"/>
      <c r="E188" s="29"/>
      <c r="F188" s="152"/>
      <c r="G188" s="2"/>
      <c r="H188" s="34"/>
      <c r="I188" s="250"/>
      <c r="J188" s="11"/>
      <c r="K188" s="11"/>
      <c r="L188" s="11"/>
      <c r="M188" s="11"/>
      <c r="N188" s="152"/>
      <c r="O188" s="29"/>
      <c r="P188" s="11"/>
      <c r="Q188" s="231"/>
      <c r="S188" s="29"/>
      <c r="W188" s="29"/>
      <c r="X188" s="34"/>
      <c r="Y188" s="152"/>
      <c r="Z188" s="34"/>
    </row>
    <row r="189" spans="1:26" s="190" customFormat="1" x14ac:dyDescent="0.2">
      <c r="A189" s="152"/>
      <c r="C189" s="29"/>
      <c r="D189" s="10"/>
      <c r="E189" s="29"/>
      <c r="F189" s="152"/>
      <c r="G189" s="2"/>
      <c r="H189" s="34"/>
      <c r="I189" s="250"/>
      <c r="J189" s="11"/>
      <c r="K189" s="11"/>
      <c r="L189" s="11"/>
      <c r="M189" s="11"/>
      <c r="N189" s="152"/>
      <c r="O189" s="29"/>
      <c r="P189" s="11"/>
      <c r="Q189" s="231"/>
      <c r="S189" s="29"/>
      <c r="W189" s="29"/>
      <c r="X189" s="34"/>
      <c r="Y189" s="152"/>
      <c r="Z189" s="34"/>
    </row>
    <row r="190" spans="1:26" s="190" customFormat="1" x14ac:dyDescent="0.2">
      <c r="A190" s="152"/>
      <c r="C190" s="29"/>
      <c r="D190" s="10"/>
      <c r="E190" s="29"/>
      <c r="F190" s="152"/>
      <c r="G190" s="2"/>
      <c r="H190" s="34"/>
      <c r="I190" s="250"/>
      <c r="J190" s="11"/>
      <c r="K190" s="11"/>
      <c r="L190" s="11"/>
      <c r="M190" s="11"/>
      <c r="N190" s="152"/>
      <c r="O190" s="29"/>
      <c r="P190" s="11"/>
      <c r="Q190" s="231"/>
      <c r="S190" s="29"/>
      <c r="W190" s="29"/>
      <c r="X190" s="34"/>
      <c r="Y190" s="152"/>
      <c r="Z190" s="34"/>
    </row>
    <row r="191" spans="1:26" s="190" customFormat="1" x14ac:dyDescent="0.2">
      <c r="A191" s="152"/>
      <c r="C191" s="29"/>
      <c r="D191" s="10"/>
      <c r="E191" s="29"/>
      <c r="F191" s="152"/>
      <c r="G191" s="2"/>
      <c r="H191" s="34"/>
      <c r="I191" s="250"/>
      <c r="J191" s="11"/>
      <c r="K191" s="11"/>
      <c r="L191" s="11"/>
      <c r="M191" s="11"/>
      <c r="N191" s="152"/>
      <c r="O191" s="29"/>
      <c r="P191" s="11"/>
      <c r="Q191" s="231"/>
      <c r="S191" s="29"/>
      <c r="W191" s="29"/>
      <c r="X191" s="34"/>
      <c r="Y191" s="152"/>
      <c r="Z191" s="34"/>
    </row>
    <row r="192" spans="1:26" s="190" customFormat="1" x14ac:dyDescent="0.2">
      <c r="A192" s="152"/>
      <c r="C192" s="29"/>
      <c r="D192" s="10"/>
      <c r="E192" s="29"/>
      <c r="F192" s="152"/>
      <c r="G192" s="2"/>
      <c r="H192" s="34"/>
      <c r="I192" s="250"/>
      <c r="J192" s="11"/>
      <c r="K192" s="11"/>
      <c r="L192" s="11"/>
      <c r="M192" s="11"/>
      <c r="N192" s="152"/>
      <c r="O192" s="29"/>
      <c r="P192" s="11"/>
      <c r="Q192" s="231"/>
      <c r="S192" s="29"/>
      <c r="W192" s="29"/>
      <c r="X192" s="34"/>
      <c r="Y192" s="152"/>
      <c r="Z192" s="34"/>
    </row>
    <row r="193" spans="1:26" s="190" customFormat="1" x14ac:dyDescent="0.2">
      <c r="A193" s="152"/>
      <c r="C193" s="29"/>
      <c r="D193" s="10"/>
      <c r="E193" s="29"/>
      <c r="F193" s="152"/>
      <c r="G193" s="2"/>
      <c r="H193" s="34"/>
      <c r="I193" s="250"/>
      <c r="J193" s="11"/>
      <c r="K193" s="11"/>
      <c r="L193" s="11"/>
      <c r="M193" s="11"/>
      <c r="N193" s="152"/>
      <c r="O193" s="29"/>
      <c r="P193" s="11"/>
      <c r="Q193" s="231"/>
      <c r="S193" s="29"/>
      <c r="W193" s="29"/>
      <c r="X193" s="34"/>
      <c r="Y193" s="152"/>
      <c r="Z193" s="34"/>
    </row>
    <row r="194" spans="1:26" s="190" customFormat="1" x14ac:dyDescent="0.2">
      <c r="A194" s="152"/>
      <c r="C194" s="29"/>
      <c r="D194" s="10"/>
      <c r="E194" s="29"/>
      <c r="F194" s="152"/>
      <c r="G194" s="2"/>
      <c r="H194" s="34"/>
      <c r="I194" s="250"/>
      <c r="J194" s="11"/>
      <c r="K194" s="11"/>
      <c r="L194" s="11"/>
      <c r="M194" s="11"/>
      <c r="N194" s="152"/>
      <c r="O194" s="29"/>
      <c r="P194" s="11"/>
      <c r="Q194" s="231"/>
      <c r="S194" s="29"/>
      <c r="W194" s="29"/>
      <c r="X194" s="34"/>
      <c r="Y194" s="152"/>
      <c r="Z194" s="34"/>
    </row>
    <row r="195" spans="1:26" s="190" customFormat="1" x14ac:dyDescent="0.2">
      <c r="A195" s="152"/>
      <c r="C195" s="29"/>
      <c r="D195" s="10"/>
      <c r="E195" s="29"/>
      <c r="F195" s="152"/>
      <c r="G195" s="2"/>
      <c r="H195" s="34"/>
      <c r="I195" s="250"/>
      <c r="J195" s="11"/>
      <c r="K195" s="11"/>
      <c r="L195" s="11"/>
      <c r="M195" s="11"/>
      <c r="N195" s="152"/>
      <c r="O195" s="29"/>
      <c r="P195" s="11"/>
      <c r="Q195" s="231"/>
      <c r="S195" s="29"/>
      <c r="W195" s="29"/>
      <c r="X195" s="34"/>
      <c r="Y195" s="152"/>
      <c r="Z195" s="34"/>
    </row>
    <row r="196" spans="1:26" s="190" customFormat="1" x14ac:dyDescent="0.2">
      <c r="A196" s="152"/>
      <c r="C196" s="29"/>
      <c r="D196" s="10"/>
      <c r="E196" s="29"/>
      <c r="F196" s="152"/>
      <c r="G196" s="2"/>
      <c r="H196" s="34"/>
      <c r="I196" s="250"/>
      <c r="J196" s="11"/>
      <c r="K196" s="11"/>
      <c r="L196" s="11"/>
      <c r="M196" s="11"/>
      <c r="N196" s="152"/>
      <c r="O196" s="29"/>
      <c r="P196" s="11"/>
      <c r="Q196" s="231"/>
      <c r="S196" s="29"/>
      <c r="W196" s="29"/>
      <c r="X196" s="34"/>
      <c r="Y196" s="152"/>
      <c r="Z196" s="34"/>
    </row>
    <row r="197" spans="1:26" s="190" customFormat="1" x14ac:dyDescent="0.2">
      <c r="A197" s="152"/>
      <c r="C197" s="29"/>
      <c r="D197" s="10"/>
      <c r="E197" s="29"/>
      <c r="F197" s="152"/>
      <c r="G197" s="2"/>
      <c r="H197" s="34"/>
      <c r="I197" s="250"/>
      <c r="J197" s="11"/>
      <c r="K197" s="11"/>
      <c r="L197" s="11"/>
      <c r="M197" s="11"/>
      <c r="N197" s="152"/>
      <c r="O197" s="29"/>
      <c r="P197" s="11"/>
      <c r="Q197" s="231"/>
      <c r="S197" s="29"/>
      <c r="W197" s="29"/>
      <c r="X197" s="34"/>
      <c r="Y197" s="152"/>
      <c r="Z197" s="34"/>
    </row>
    <row r="198" spans="1:26" s="190" customFormat="1" x14ac:dyDescent="0.2">
      <c r="A198" s="152"/>
      <c r="C198" s="29"/>
      <c r="D198" s="10"/>
      <c r="E198" s="29"/>
      <c r="F198" s="152"/>
      <c r="G198" s="2"/>
      <c r="H198" s="34"/>
      <c r="I198" s="250"/>
      <c r="J198" s="11"/>
      <c r="K198" s="11"/>
      <c r="L198" s="11"/>
      <c r="M198" s="11"/>
      <c r="N198" s="152"/>
      <c r="O198" s="29"/>
      <c r="P198" s="11"/>
      <c r="Q198" s="231"/>
      <c r="S198" s="29"/>
      <c r="W198" s="29"/>
      <c r="X198" s="34"/>
      <c r="Y198" s="152"/>
      <c r="Z198" s="34"/>
    </row>
    <row r="199" spans="1:26" s="190" customFormat="1" x14ac:dyDescent="0.2">
      <c r="A199" s="152"/>
      <c r="C199" s="29"/>
      <c r="D199" s="10"/>
      <c r="E199" s="29"/>
      <c r="F199" s="152"/>
      <c r="G199" s="2"/>
      <c r="H199" s="34"/>
      <c r="I199" s="250"/>
      <c r="J199" s="11"/>
      <c r="K199" s="11"/>
      <c r="L199" s="11"/>
      <c r="M199" s="11"/>
      <c r="N199" s="152"/>
      <c r="O199" s="29"/>
      <c r="P199" s="11"/>
      <c r="Q199" s="231"/>
      <c r="S199" s="29"/>
      <c r="W199" s="29"/>
      <c r="X199" s="34"/>
      <c r="Y199" s="152"/>
      <c r="Z199" s="34"/>
    </row>
    <row r="200" spans="1:26" s="190" customFormat="1" x14ac:dyDescent="0.2">
      <c r="A200" s="152"/>
      <c r="C200" s="29"/>
      <c r="D200" s="10"/>
      <c r="E200" s="29"/>
      <c r="F200" s="152"/>
      <c r="G200" s="2"/>
      <c r="H200" s="34"/>
      <c r="I200" s="250"/>
      <c r="J200" s="11"/>
      <c r="K200" s="11"/>
      <c r="L200" s="11"/>
      <c r="M200" s="11"/>
      <c r="N200" s="152"/>
      <c r="O200" s="29"/>
      <c r="P200" s="11"/>
      <c r="Q200" s="231"/>
      <c r="S200" s="29"/>
      <c r="W200" s="29"/>
      <c r="X200" s="34"/>
      <c r="Y200" s="152"/>
      <c r="Z200" s="34"/>
    </row>
    <row r="201" spans="1:26" s="190" customFormat="1" x14ac:dyDescent="0.2">
      <c r="A201" s="152"/>
      <c r="C201" s="29"/>
      <c r="D201" s="10"/>
      <c r="E201" s="29"/>
      <c r="F201" s="152"/>
      <c r="G201" s="2"/>
      <c r="H201" s="34"/>
      <c r="I201" s="250"/>
      <c r="J201" s="11"/>
      <c r="K201" s="11"/>
      <c r="L201" s="11"/>
      <c r="M201" s="11"/>
      <c r="N201" s="152"/>
      <c r="O201" s="29"/>
      <c r="P201" s="11"/>
      <c r="Q201" s="231"/>
      <c r="S201" s="29"/>
      <c r="W201" s="29"/>
      <c r="X201" s="34"/>
      <c r="Y201" s="152"/>
      <c r="Z201" s="34"/>
    </row>
    <row r="202" spans="1:26" s="190" customFormat="1" x14ac:dyDescent="0.2">
      <c r="A202" s="152"/>
      <c r="C202" s="29"/>
      <c r="D202" s="10"/>
      <c r="E202" s="29"/>
      <c r="F202" s="152"/>
      <c r="G202" s="2"/>
      <c r="H202" s="34"/>
      <c r="I202" s="250"/>
      <c r="J202" s="11"/>
      <c r="K202" s="11"/>
      <c r="L202" s="11"/>
      <c r="M202" s="11"/>
      <c r="N202" s="152"/>
      <c r="O202" s="29"/>
      <c r="P202" s="11"/>
      <c r="Q202" s="231"/>
      <c r="S202" s="29"/>
      <c r="W202" s="29"/>
      <c r="X202" s="34"/>
      <c r="Y202" s="152"/>
      <c r="Z202" s="34"/>
    </row>
    <row r="203" spans="1:26" s="190" customFormat="1" x14ac:dyDescent="0.2">
      <c r="A203" s="152"/>
      <c r="C203" s="29"/>
      <c r="D203" s="10"/>
      <c r="E203" s="29"/>
      <c r="F203" s="152"/>
      <c r="G203" s="2"/>
      <c r="H203" s="34"/>
      <c r="I203" s="250"/>
      <c r="J203" s="11"/>
      <c r="K203" s="11"/>
      <c r="L203" s="11"/>
      <c r="M203" s="11"/>
      <c r="N203" s="152"/>
      <c r="O203" s="29"/>
      <c r="P203" s="11"/>
      <c r="Q203" s="231"/>
      <c r="S203" s="29"/>
      <c r="W203" s="29"/>
      <c r="X203" s="34"/>
      <c r="Y203" s="152"/>
      <c r="Z203" s="34"/>
    </row>
    <row r="204" spans="1:26" s="190" customFormat="1" x14ac:dyDescent="0.2">
      <c r="A204" s="152"/>
      <c r="C204" s="29"/>
      <c r="D204" s="10"/>
      <c r="E204" s="29"/>
      <c r="F204" s="152"/>
      <c r="G204" s="2"/>
      <c r="H204" s="34"/>
      <c r="I204" s="250"/>
      <c r="J204" s="11"/>
      <c r="K204" s="11"/>
      <c r="L204" s="11"/>
      <c r="M204" s="11"/>
      <c r="N204" s="152"/>
      <c r="O204" s="29"/>
      <c r="P204" s="11"/>
      <c r="Q204" s="231"/>
      <c r="S204" s="29"/>
      <c r="W204" s="29"/>
      <c r="X204" s="34"/>
      <c r="Y204" s="152"/>
      <c r="Z204" s="34"/>
    </row>
    <row r="205" spans="1:26" s="190" customFormat="1" x14ac:dyDescent="0.2">
      <c r="A205" s="152"/>
      <c r="C205" s="29"/>
      <c r="D205" s="10"/>
      <c r="E205" s="29"/>
      <c r="F205" s="152"/>
      <c r="G205" s="2"/>
      <c r="H205" s="34"/>
      <c r="I205" s="250"/>
      <c r="J205" s="11"/>
      <c r="K205" s="11"/>
      <c r="L205" s="11"/>
      <c r="M205" s="11"/>
      <c r="N205" s="152"/>
      <c r="O205" s="29"/>
      <c r="P205" s="11"/>
      <c r="Q205" s="231"/>
      <c r="S205" s="29"/>
      <c r="W205" s="29"/>
      <c r="X205" s="34"/>
      <c r="Y205" s="152"/>
      <c r="Z205" s="34"/>
    </row>
    <row r="206" spans="1:26" s="190" customFormat="1" x14ac:dyDescent="0.2">
      <c r="A206" s="152"/>
      <c r="C206" s="29"/>
      <c r="D206" s="10"/>
      <c r="E206" s="29"/>
      <c r="F206" s="152"/>
      <c r="G206" s="2"/>
      <c r="H206" s="34"/>
      <c r="I206" s="250"/>
      <c r="J206" s="11"/>
      <c r="K206" s="11"/>
      <c r="L206" s="11"/>
      <c r="M206" s="11"/>
      <c r="N206" s="152"/>
      <c r="O206" s="29"/>
      <c r="P206" s="11"/>
      <c r="Q206" s="231"/>
      <c r="S206" s="29"/>
      <c r="W206" s="29"/>
      <c r="X206" s="34"/>
      <c r="Y206" s="152"/>
      <c r="Z206" s="34"/>
    </row>
    <row r="207" spans="1:26" s="190" customFormat="1" x14ac:dyDescent="0.2">
      <c r="A207" s="152"/>
      <c r="C207" s="29"/>
      <c r="D207" s="10"/>
      <c r="E207" s="29"/>
      <c r="F207" s="152"/>
      <c r="G207" s="2"/>
      <c r="H207" s="34"/>
      <c r="I207" s="250"/>
      <c r="J207" s="11"/>
      <c r="K207" s="11"/>
      <c r="L207" s="11"/>
      <c r="M207" s="11"/>
      <c r="N207" s="152"/>
      <c r="O207" s="29"/>
      <c r="P207" s="11"/>
      <c r="Q207" s="231"/>
      <c r="S207" s="29"/>
      <c r="W207" s="29"/>
      <c r="X207" s="34"/>
      <c r="Y207" s="152"/>
      <c r="Z207" s="34"/>
    </row>
    <row r="208" spans="1:26" s="190" customFormat="1" x14ac:dyDescent="0.2">
      <c r="A208" s="152"/>
      <c r="C208" s="29"/>
      <c r="D208" s="10"/>
      <c r="E208" s="29"/>
      <c r="F208" s="152"/>
      <c r="G208" s="2"/>
      <c r="H208" s="34"/>
      <c r="I208" s="250"/>
      <c r="J208" s="11"/>
      <c r="K208" s="11"/>
      <c r="L208" s="11"/>
      <c r="M208" s="11"/>
      <c r="N208" s="152"/>
      <c r="O208" s="29"/>
      <c r="P208" s="11"/>
      <c r="Q208" s="231"/>
      <c r="S208" s="29"/>
      <c r="W208" s="29"/>
      <c r="X208" s="34"/>
      <c r="Y208" s="152"/>
      <c r="Z208" s="34"/>
    </row>
    <row r="209" spans="1:26" s="190" customFormat="1" x14ac:dyDescent="0.2">
      <c r="A209" s="152"/>
      <c r="C209" s="29"/>
      <c r="D209" s="10"/>
      <c r="E209" s="29"/>
      <c r="F209" s="152"/>
      <c r="G209" s="2"/>
      <c r="H209" s="34"/>
      <c r="I209" s="250"/>
      <c r="J209" s="11"/>
      <c r="K209" s="11"/>
      <c r="L209" s="11"/>
      <c r="M209" s="11"/>
      <c r="N209" s="152"/>
      <c r="O209" s="29"/>
      <c r="P209" s="11"/>
      <c r="Q209" s="231"/>
      <c r="S209" s="29"/>
      <c r="W209" s="29"/>
      <c r="X209" s="34"/>
      <c r="Y209" s="152"/>
      <c r="Z209" s="34"/>
    </row>
    <row r="210" spans="1:26" s="190" customFormat="1" x14ac:dyDescent="0.2">
      <c r="A210" s="152"/>
      <c r="C210" s="29"/>
      <c r="D210" s="10"/>
      <c r="E210" s="29"/>
      <c r="F210" s="152"/>
      <c r="G210" s="2"/>
      <c r="H210" s="34"/>
      <c r="I210" s="250"/>
      <c r="J210" s="11"/>
      <c r="K210" s="11"/>
      <c r="L210" s="11"/>
      <c r="M210" s="11"/>
      <c r="N210" s="152"/>
      <c r="O210" s="29"/>
      <c r="P210" s="11"/>
      <c r="Q210" s="231"/>
      <c r="S210" s="29"/>
      <c r="W210" s="29"/>
      <c r="X210" s="34"/>
      <c r="Y210" s="152"/>
      <c r="Z210" s="34"/>
    </row>
    <row r="211" spans="1:26" s="190" customFormat="1" x14ac:dyDescent="0.2">
      <c r="A211" s="152"/>
      <c r="C211" s="29"/>
      <c r="D211" s="10"/>
      <c r="E211" s="29"/>
      <c r="F211" s="152"/>
      <c r="G211" s="2"/>
      <c r="H211" s="34"/>
      <c r="I211" s="250"/>
      <c r="J211" s="11"/>
      <c r="K211" s="11"/>
      <c r="L211" s="11"/>
      <c r="M211" s="11"/>
      <c r="N211" s="152"/>
      <c r="O211" s="29"/>
      <c r="P211" s="11"/>
      <c r="Q211" s="231"/>
      <c r="S211" s="29"/>
      <c r="W211" s="29"/>
      <c r="X211" s="34"/>
      <c r="Y211" s="152"/>
      <c r="Z211" s="34"/>
    </row>
    <row r="212" spans="1:26" s="190" customFormat="1" x14ac:dyDescent="0.2">
      <c r="A212" s="152"/>
      <c r="C212" s="29"/>
      <c r="D212" s="10"/>
      <c r="E212" s="29"/>
      <c r="F212" s="152"/>
      <c r="G212" s="2"/>
      <c r="H212" s="34"/>
      <c r="I212" s="250"/>
      <c r="J212" s="11"/>
      <c r="K212" s="11"/>
      <c r="L212" s="11"/>
      <c r="M212" s="11"/>
      <c r="N212" s="152"/>
      <c r="O212" s="29"/>
      <c r="P212" s="11"/>
      <c r="Q212" s="231"/>
      <c r="S212" s="29"/>
      <c r="W212" s="29"/>
      <c r="X212" s="34"/>
      <c r="Y212" s="152"/>
      <c r="Z212" s="34"/>
    </row>
    <row r="213" spans="1:26" s="190" customFormat="1" x14ac:dyDescent="0.2">
      <c r="A213" s="152"/>
      <c r="C213" s="29"/>
      <c r="D213" s="10"/>
      <c r="E213" s="29"/>
      <c r="F213" s="152"/>
      <c r="G213" s="2"/>
      <c r="H213" s="34"/>
      <c r="I213" s="250"/>
      <c r="J213" s="11"/>
      <c r="K213" s="11"/>
      <c r="L213" s="11"/>
      <c r="M213" s="11"/>
      <c r="N213" s="152"/>
      <c r="O213" s="29"/>
      <c r="P213" s="11"/>
      <c r="Q213" s="231"/>
      <c r="S213" s="29"/>
      <c r="W213" s="29"/>
      <c r="X213" s="34"/>
      <c r="Y213" s="152"/>
      <c r="Z213" s="34"/>
    </row>
    <row r="214" spans="1:26" s="190" customFormat="1" x14ac:dyDescent="0.2">
      <c r="A214" s="152"/>
      <c r="C214" s="29"/>
      <c r="D214" s="10"/>
      <c r="E214" s="29"/>
      <c r="F214" s="152"/>
      <c r="G214" s="2"/>
      <c r="H214" s="34"/>
      <c r="I214" s="250"/>
      <c r="J214" s="11"/>
      <c r="K214" s="11"/>
      <c r="L214" s="11"/>
      <c r="M214" s="11"/>
      <c r="N214" s="152"/>
      <c r="O214" s="29"/>
      <c r="P214" s="11"/>
      <c r="Q214" s="231"/>
      <c r="S214" s="29"/>
      <c r="W214" s="29"/>
      <c r="X214" s="34"/>
      <c r="Y214" s="152"/>
      <c r="Z214" s="34"/>
    </row>
    <row r="215" spans="1:26" s="190" customFormat="1" x14ac:dyDescent="0.2">
      <c r="A215" s="152"/>
      <c r="C215" s="29"/>
      <c r="D215" s="10"/>
      <c r="E215" s="29"/>
      <c r="F215" s="152"/>
      <c r="G215" s="2"/>
      <c r="H215" s="34"/>
      <c r="I215" s="250"/>
      <c r="J215" s="11"/>
      <c r="K215" s="11"/>
      <c r="L215" s="11"/>
      <c r="M215" s="11"/>
      <c r="N215" s="152"/>
      <c r="O215" s="29"/>
      <c r="P215" s="11"/>
      <c r="Q215" s="231"/>
      <c r="S215" s="29"/>
      <c r="W215" s="29"/>
      <c r="X215" s="34"/>
      <c r="Y215" s="152"/>
      <c r="Z215" s="34"/>
    </row>
    <row r="216" spans="1:26" s="190" customFormat="1" x14ac:dyDescent="0.2">
      <c r="A216" s="152"/>
      <c r="C216" s="29"/>
      <c r="D216" s="10"/>
      <c r="E216" s="29"/>
      <c r="F216" s="152"/>
      <c r="G216" s="2"/>
      <c r="H216" s="34"/>
      <c r="I216" s="250"/>
      <c r="J216" s="11"/>
      <c r="K216" s="11"/>
      <c r="L216" s="11"/>
      <c r="M216" s="11"/>
      <c r="N216" s="152"/>
      <c r="O216" s="29"/>
      <c r="P216" s="11"/>
      <c r="Q216" s="231"/>
      <c r="S216" s="29"/>
      <c r="W216" s="29"/>
      <c r="X216" s="34"/>
      <c r="Y216" s="152"/>
      <c r="Z216" s="34"/>
    </row>
    <row r="217" spans="1:26" s="190" customFormat="1" x14ac:dyDescent="0.2">
      <c r="A217" s="152"/>
      <c r="C217" s="29"/>
      <c r="D217" s="10"/>
      <c r="E217" s="29"/>
      <c r="F217" s="152"/>
      <c r="G217" s="2"/>
      <c r="H217" s="34"/>
      <c r="I217" s="250"/>
      <c r="J217" s="11"/>
      <c r="K217" s="11"/>
      <c r="L217" s="11"/>
      <c r="M217" s="11"/>
      <c r="N217" s="152"/>
      <c r="O217" s="29"/>
      <c r="P217" s="11"/>
      <c r="Q217" s="231"/>
      <c r="S217" s="29"/>
      <c r="W217" s="29"/>
      <c r="X217" s="34"/>
      <c r="Y217" s="152"/>
      <c r="Z217" s="34"/>
    </row>
    <row r="218" spans="1:26" s="190" customFormat="1" x14ac:dyDescent="0.2">
      <c r="A218" s="152"/>
      <c r="C218" s="29"/>
      <c r="D218" s="10"/>
      <c r="E218" s="29"/>
      <c r="F218" s="152"/>
      <c r="G218" s="2"/>
      <c r="H218" s="34"/>
      <c r="I218" s="250"/>
      <c r="J218" s="11"/>
      <c r="K218" s="11"/>
      <c r="L218" s="11"/>
      <c r="M218" s="11"/>
      <c r="N218" s="152"/>
      <c r="O218" s="29"/>
      <c r="P218" s="11"/>
      <c r="Q218" s="231"/>
      <c r="S218" s="29"/>
      <c r="W218" s="29"/>
      <c r="X218" s="34"/>
      <c r="Y218" s="152"/>
      <c r="Z218" s="34"/>
    </row>
    <row r="219" spans="1:26" s="190" customFormat="1" x14ac:dyDescent="0.2">
      <c r="A219" s="152"/>
      <c r="C219" s="29"/>
      <c r="D219" s="10"/>
      <c r="E219" s="29"/>
      <c r="F219" s="152"/>
      <c r="G219" s="2"/>
      <c r="H219" s="34"/>
      <c r="I219" s="250"/>
      <c r="J219" s="11"/>
      <c r="K219" s="11"/>
      <c r="L219" s="11"/>
      <c r="M219" s="11"/>
      <c r="N219" s="152"/>
      <c r="O219" s="29"/>
      <c r="P219" s="11"/>
      <c r="Q219" s="231"/>
      <c r="S219" s="29"/>
      <c r="W219" s="29"/>
      <c r="X219" s="34"/>
      <c r="Y219" s="152"/>
      <c r="Z219" s="34"/>
    </row>
    <row r="220" spans="1:26" s="190" customFormat="1" x14ac:dyDescent="0.2">
      <c r="A220" s="152"/>
      <c r="C220" s="29"/>
      <c r="D220" s="10"/>
      <c r="E220" s="29"/>
      <c r="F220" s="152"/>
      <c r="G220" s="2"/>
      <c r="H220" s="34"/>
      <c r="I220" s="250"/>
      <c r="J220" s="11"/>
      <c r="K220" s="11"/>
      <c r="L220" s="11"/>
      <c r="M220" s="11"/>
      <c r="N220" s="152"/>
      <c r="O220" s="29"/>
      <c r="P220" s="11"/>
      <c r="Q220" s="231"/>
      <c r="S220" s="29"/>
      <c r="W220" s="29"/>
      <c r="X220" s="34"/>
      <c r="Y220" s="152"/>
      <c r="Z220" s="34"/>
    </row>
    <row r="221" spans="1:26" s="190" customFormat="1" x14ac:dyDescent="0.2">
      <c r="A221" s="152"/>
      <c r="C221" s="29"/>
      <c r="D221" s="10"/>
      <c r="E221" s="29"/>
      <c r="F221" s="152"/>
      <c r="G221" s="2"/>
      <c r="H221" s="34"/>
      <c r="I221" s="250"/>
      <c r="J221" s="11"/>
      <c r="K221" s="11"/>
      <c r="L221" s="11"/>
      <c r="M221" s="11"/>
      <c r="N221" s="152"/>
      <c r="O221" s="29"/>
      <c r="P221" s="11"/>
      <c r="Q221" s="231"/>
      <c r="S221" s="29"/>
      <c r="W221" s="29"/>
      <c r="X221" s="34"/>
      <c r="Y221" s="152"/>
      <c r="Z221" s="34"/>
    </row>
    <row r="222" spans="1:26" s="190" customFormat="1" x14ac:dyDescent="0.2">
      <c r="A222" s="152"/>
      <c r="C222" s="29"/>
      <c r="D222" s="10"/>
      <c r="E222" s="29"/>
      <c r="F222" s="152"/>
      <c r="G222" s="2"/>
      <c r="H222" s="34"/>
      <c r="I222" s="250"/>
      <c r="J222" s="11"/>
      <c r="K222" s="11"/>
      <c r="L222" s="11"/>
      <c r="M222" s="11"/>
      <c r="N222" s="152"/>
      <c r="O222" s="29"/>
      <c r="P222" s="11"/>
      <c r="Q222" s="231"/>
      <c r="S222" s="29"/>
      <c r="W222" s="29"/>
      <c r="X222" s="34"/>
      <c r="Y222" s="152"/>
      <c r="Z222" s="34"/>
    </row>
    <row r="223" spans="1:26" s="190" customFormat="1" x14ac:dyDescent="0.2">
      <c r="A223" s="152"/>
      <c r="C223" s="29"/>
      <c r="D223" s="10"/>
      <c r="E223" s="29"/>
      <c r="F223" s="152"/>
      <c r="G223" s="2"/>
      <c r="H223" s="34"/>
      <c r="I223" s="250"/>
      <c r="J223" s="11"/>
      <c r="K223" s="11"/>
      <c r="L223" s="11"/>
      <c r="M223" s="11"/>
      <c r="N223" s="152"/>
      <c r="O223" s="29"/>
      <c r="P223" s="11"/>
      <c r="Q223" s="231"/>
      <c r="S223" s="29"/>
      <c r="W223" s="29"/>
      <c r="X223" s="34"/>
      <c r="Y223" s="152"/>
      <c r="Z223" s="34"/>
    </row>
    <row r="224" spans="1:26" s="190" customFormat="1" x14ac:dyDescent="0.2">
      <c r="A224" s="152"/>
      <c r="C224" s="29"/>
      <c r="D224" s="10"/>
      <c r="E224" s="29"/>
      <c r="F224" s="152"/>
      <c r="G224" s="2"/>
      <c r="H224" s="34"/>
      <c r="I224" s="250"/>
      <c r="J224" s="11"/>
      <c r="K224" s="11"/>
      <c r="L224" s="11"/>
      <c r="M224" s="11"/>
      <c r="N224" s="152"/>
      <c r="O224" s="29"/>
      <c r="P224" s="11"/>
      <c r="Q224" s="231"/>
      <c r="S224" s="29"/>
      <c r="W224" s="29"/>
      <c r="X224" s="34"/>
      <c r="Y224" s="152"/>
      <c r="Z224" s="34"/>
    </row>
    <row r="225" spans="1:26" s="190" customFormat="1" x14ac:dyDescent="0.2">
      <c r="A225" s="152"/>
      <c r="C225" s="29"/>
      <c r="D225" s="10"/>
      <c r="E225" s="29"/>
      <c r="F225" s="152"/>
      <c r="G225" s="2"/>
      <c r="H225" s="34"/>
      <c r="I225" s="250"/>
      <c r="J225" s="11"/>
      <c r="K225" s="11"/>
      <c r="L225" s="11"/>
      <c r="M225" s="11"/>
      <c r="N225" s="152"/>
      <c r="O225" s="29"/>
      <c r="P225" s="11"/>
      <c r="Q225" s="231"/>
      <c r="S225" s="29"/>
      <c r="W225" s="29"/>
      <c r="X225" s="34"/>
      <c r="Y225" s="152"/>
      <c r="Z225" s="34"/>
    </row>
    <row r="226" spans="1:26" s="190" customFormat="1" x14ac:dyDescent="0.2">
      <c r="A226" s="152"/>
      <c r="C226" s="29"/>
      <c r="D226" s="10"/>
      <c r="E226" s="29"/>
      <c r="F226" s="152"/>
      <c r="G226" s="2"/>
      <c r="H226" s="34"/>
      <c r="I226" s="250"/>
      <c r="J226" s="11"/>
      <c r="K226" s="11"/>
      <c r="L226" s="11"/>
      <c r="M226" s="11"/>
      <c r="N226" s="152"/>
      <c r="O226" s="29"/>
      <c r="P226" s="11"/>
      <c r="Q226" s="231"/>
      <c r="S226" s="29"/>
      <c r="W226" s="29"/>
      <c r="X226" s="34"/>
      <c r="Y226" s="152"/>
      <c r="Z226" s="34"/>
    </row>
    <row r="227" spans="1:26" s="190" customFormat="1" x14ac:dyDescent="0.2">
      <c r="A227" s="152"/>
      <c r="C227" s="29"/>
      <c r="D227" s="10"/>
      <c r="E227" s="29"/>
      <c r="F227" s="152"/>
      <c r="G227" s="2"/>
      <c r="H227" s="34"/>
      <c r="I227" s="250"/>
      <c r="J227" s="11"/>
      <c r="K227" s="11"/>
      <c r="L227" s="11"/>
      <c r="M227" s="11"/>
      <c r="N227" s="152"/>
      <c r="O227" s="29"/>
      <c r="P227" s="11"/>
      <c r="Q227" s="231"/>
      <c r="S227" s="29"/>
      <c r="W227" s="29"/>
      <c r="X227" s="34"/>
      <c r="Y227" s="152"/>
      <c r="Z227" s="34"/>
    </row>
    <row r="228" spans="1:26" s="190" customFormat="1" x14ac:dyDescent="0.2">
      <c r="A228" s="152"/>
      <c r="C228" s="29"/>
      <c r="D228" s="10"/>
      <c r="E228" s="29"/>
      <c r="F228" s="152"/>
      <c r="G228" s="2"/>
      <c r="H228" s="34"/>
      <c r="I228" s="250"/>
      <c r="J228" s="11"/>
      <c r="K228" s="11"/>
      <c r="L228" s="11"/>
      <c r="M228" s="11"/>
      <c r="N228" s="152"/>
      <c r="O228" s="29"/>
      <c r="P228" s="11"/>
      <c r="Q228" s="231"/>
      <c r="S228" s="29"/>
      <c r="W228" s="29"/>
      <c r="X228" s="34"/>
      <c r="Y228" s="152"/>
      <c r="Z228" s="34"/>
    </row>
    <row r="229" spans="1:26" s="190" customFormat="1" x14ac:dyDescent="0.2">
      <c r="A229" s="152"/>
      <c r="C229" s="29"/>
      <c r="D229" s="10"/>
      <c r="E229" s="29"/>
      <c r="F229" s="152"/>
      <c r="G229" s="2"/>
      <c r="H229" s="34"/>
      <c r="I229" s="250"/>
      <c r="J229" s="11"/>
      <c r="K229" s="11"/>
      <c r="L229" s="11"/>
      <c r="M229" s="11"/>
      <c r="N229" s="152"/>
      <c r="O229" s="29"/>
      <c r="P229" s="11"/>
      <c r="Q229" s="231"/>
      <c r="S229" s="29"/>
      <c r="W229" s="29"/>
      <c r="X229" s="34"/>
      <c r="Y229" s="152"/>
      <c r="Z229" s="34"/>
    </row>
    <row r="230" spans="1:26" s="190" customFormat="1" x14ac:dyDescent="0.2">
      <c r="A230" s="152"/>
      <c r="C230" s="29"/>
      <c r="D230" s="10"/>
      <c r="E230" s="29"/>
      <c r="F230" s="152"/>
      <c r="G230" s="2"/>
      <c r="H230" s="34"/>
      <c r="I230" s="250"/>
      <c r="J230" s="11"/>
      <c r="K230" s="11"/>
      <c r="L230" s="11"/>
      <c r="M230" s="11"/>
      <c r="N230" s="152"/>
      <c r="O230" s="29"/>
      <c r="P230" s="11"/>
      <c r="Q230" s="231"/>
      <c r="S230" s="29"/>
      <c r="W230" s="29"/>
      <c r="X230" s="34"/>
      <c r="Y230" s="152"/>
      <c r="Z230" s="34"/>
    </row>
    <row r="231" spans="1:26" s="190" customFormat="1" x14ac:dyDescent="0.2">
      <c r="A231" s="152"/>
      <c r="C231" s="29"/>
      <c r="D231" s="10"/>
      <c r="E231" s="29"/>
      <c r="F231" s="152"/>
      <c r="G231" s="2"/>
      <c r="H231" s="34"/>
      <c r="I231" s="250"/>
      <c r="J231" s="11"/>
      <c r="K231" s="11"/>
      <c r="L231" s="11"/>
      <c r="M231" s="11"/>
      <c r="N231" s="152"/>
      <c r="O231" s="29"/>
      <c r="P231" s="11"/>
      <c r="Q231" s="231"/>
      <c r="S231" s="29"/>
      <c r="W231" s="29"/>
      <c r="X231" s="34"/>
      <c r="Y231" s="152"/>
      <c r="Z231" s="34"/>
    </row>
    <row r="232" spans="1:26" s="190" customFormat="1" x14ac:dyDescent="0.2">
      <c r="A232" s="152"/>
      <c r="C232" s="29"/>
      <c r="D232" s="10"/>
      <c r="E232" s="29"/>
      <c r="F232" s="152"/>
      <c r="G232" s="2"/>
      <c r="H232" s="34"/>
      <c r="I232" s="250"/>
      <c r="J232" s="11"/>
      <c r="K232" s="11"/>
      <c r="L232" s="11"/>
      <c r="M232" s="11"/>
      <c r="N232" s="152"/>
      <c r="O232" s="29"/>
      <c r="P232" s="11"/>
      <c r="Q232" s="231"/>
      <c r="S232" s="29"/>
      <c r="W232" s="29"/>
      <c r="X232" s="34"/>
      <c r="Y232" s="152"/>
      <c r="Z232" s="34"/>
    </row>
    <row r="233" spans="1:26" s="190" customFormat="1" x14ac:dyDescent="0.2">
      <c r="A233" s="152"/>
      <c r="C233" s="29"/>
      <c r="D233" s="10"/>
      <c r="E233" s="29"/>
      <c r="F233" s="152"/>
      <c r="G233" s="2"/>
      <c r="H233" s="34"/>
      <c r="I233" s="250"/>
      <c r="J233" s="11"/>
      <c r="K233" s="11"/>
      <c r="L233" s="11"/>
      <c r="M233" s="11"/>
      <c r="N233" s="152"/>
      <c r="O233" s="29"/>
      <c r="P233" s="11"/>
      <c r="Q233" s="231"/>
      <c r="S233" s="29"/>
      <c r="W233" s="29"/>
      <c r="X233" s="34"/>
      <c r="Y233" s="152"/>
      <c r="Z233" s="34"/>
    </row>
    <row r="234" spans="1:26" s="190" customFormat="1" x14ac:dyDescent="0.2">
      <c r="A234" s="152"/>
      <c r="C234" s="29"/>
      <c r="D234" s="10"/>
      <c r="E234" s="29"/>
      <c r="F234" s="152"/>
      <c r="G234" s="2"/>
      <c r="H234" s="34"/>
      <c r="I234" s="250"/>
      <c r="J234" s="11"/>
      <c r="K234" s="11"/>
      <c r="L234" s="11"/>
      <c r="M234" s="11"/>
      <c r="N234" s="152"/>
      <c r="O234" s="29"/>
      <c r="P234" s="11"/>
      <c r="Q234" s="231"/>
      <c r="S234" s="29"/>
      <c r="W234" s="29"/>
      <c r="X234" s="34"/>
      <c r="Y234" s="152"/>
      <c r="Z234" s="34"/>
    </row>
    <row r="235" spans="1:26" s="190" customFormat="1" x14ac:dyDescent="0.2">
      <c r="A235" s="152"/>
      <c r="C235" s="29"/>
      <c r="D235" s="10"/>
      <c r="E235" s="29"/>
      <c r="F235" s="152"/>
      <c r="G235" s="2"/>
      <c r="H235" s="34"/>
      <c r="I235" s="250"/>
      <c r="J235" s="11"/>
      <c r="K235" s="11"/>
      <c r="L235" s="11"/>
      <c r="M235" s="11"/>
      <c r="N235" s="152"/>
      <c r="O235" s="29"/>
      <c r="P235" s="11"/>
      <c r="Q235" s="231"/>
      <c r="S235" s="29"/>
      <c r="W235" s="29"/>
      <c r="X235" s="34"/>
      <c r="Y235" s="152"/>
      <c r="Z235" s="34"/>
    </row>
    <row r="236" spans="1:26" s="190" customFormat="1" x14ac:dyDescent="0.2">
      <c r="A236" s="152"/>
      <c r="C236" s="29"/>
      <c r="D236" s="10"/>
      <c r="E236" s="29"/>
      <c r="F236" s="152"/>
      <c r="G236" s="2"/>
      <c r="H236" s="34"/>
      <c r="I236" s="250"/>
      <c r="J236" s="11"/>
      <c r="K236" s="11"/>
      <c r="L236" s="11"/>
      <c r="M236" s="11"/>
      <c r="N236" s="152"/>
      <c r="O236" s="29"/>
      <c r="P236" s="11"/>
      <c r="Q236" s="231"/>
      <c r="S236" s="29"/>
      <c r="W236" s="29"/>
      <c r="X236" s="34"/>
      <c r="Y236" s="152"/>
      <c r="Z236" s="34"/>
    </row>
    <row r="237" spans="1:26" s="190" customFormat="1" x14ac:dyDescent="0.2">
      <c r="A237" s="152"/>
      <c r="C237" s="29"/>
      <c r="D237" s="10"/>
      <c r="E237" s="29"/>
      <c r="F237" s="152"/>
      <c r="G237" s="2"/>
      <c r="H237" s="34"/>
      <c r="I237" s="250"/>
      <c r="J237" s="11"/>
      <c r="K237" s="11"/>
      <c r="L237" s="11"/>
      <c r="M237" s="11"/>
      <c r="N237" s="152"/>
      <c r="O237" s="29"/>
      <c r="P237" s="11"/>
      <c r="Q237" s="231"/>
      <c r="S237" s="29"/>
      <c r="W237" s="29"/>
      <c r="X237" s="34"/>
      <c r="Y237" s="152"/>
      <c r="Z237" s="34"/>
    </row>
    <row r="238" spans="1:26" s="190" customFormat="1" x14ac:dyDescent="0.2">
      <c r="A238" s="152"/>
      <c r="C238" s="29"/>
      <c r="D238" s="10"/>
      <c r="E238" s="29"/>
      <c r="F238" s="152"/>
      <c r="G238" s="2"/>
      <c r="H238" s="34"/>
      <c r="I238" s="250"/>
      <c r="J238" s="11"/>
      <c r="K238" s="11"/>
      <c r="L238" s="11"/>
      <c r="M238" s="11"/>
      <c r="N238" s="152"/>
      <c r="O238" s="29"/>
      <c r="P238" s="11"/>
      <c r="Q238" s="231"/>
      <c r="S238" s="29"/>
      <c r="W238" s="29"/>
      <c r="X238" s="34"/>
      <c r="Y238" s="152"/>
      <c r="Z238" s="34"/>
    </row>
    <row r="239" spans="1:26" s="190" customFormat="1" x14ac:dyDescent="0.2">
      <c r="A239" s="152"/>
      <c r="C239" s="29"/>
      <c r="D239" s="10"/>
      <c r="E239" s="29"/>
      <c r="F239" s="152"/>
      <c r="G239" s="2"/>
      <c r="H239" s="34"/>
      <c r="I239" s="250"/>
      <c r="J239" s="11"/>
      <c r="K239" s="11"/>
      <c r="L239" s="11"/>
      <c r="M239" s="11"/>
      <c r="N239" s="152"/>
      <c r="O239" s="29"/>
      <c r="P239" s="11"/>
      <c r="Q239" s="231"/>
      <c r="S239" s="29"/>
      <c r="W239" s="29"/>
      <c r="X239" s="34"/>
      <c r="Y239" s="152"/>
      <c r="Z239" s="34"/>
    </row>
    <row r="240" spans="1:26" s="190" customFormat="1" x14ac:dyDescent="0.2">
      <c r="A240" s="152"/>
      <c r="C240" s="29"/>
      <c r="D240" s="10"/>
      <c r="E240" s="29"/>
      <c r="F240" s="152"/>
      <c r="G240" s="2"/>
      <c r="H240" s="34"/>
      <c r="I240" s="250"/>
      <c r="J240" s="11"/>
      <c r="K240" s="11"/>
      <c r="L240" s="11"/>
      <c r="M240" s="11"/>
      <c r="N240" s="152"/>
      <c r="O240" s="29"/>
      <c r="P240" s="11"/>
      <c r="Q240" s="231"/>
      <c r="S240" s="29"/>
      <c r="W240" s="29"/>
      <c r="X240" s="34"/>
      <c r="Y240" s="152"/>
      <c r="Z240" s="34"/>
    </row>
    <row r="241" spans="1:26" s="190" customFormat="1" x14ac:dyDescent="0.2">
      <c r="A241" s="152"/>
      <c r="C241" s="29"/>
      <c r="D241" s="10"/>
      <c r="E241" s="29"/>
      <c r="F241" s="152"/>
      <c r="G241" s="2"/>
      <c r="H241" s="34"/>
      <c r="I241" s="250"/>
      <c r="J241" s="11"/>
      <c r="K241" s="11"/>
      <c r="L241" s="11"/>
      <c r="M241" s="11"/>
      <c r="N241" s="152"/>
      <c r="O241" s="29"/>
      <c r="P241" s="11"/>
      <c r="Q241" s="231"/>
      <c r="S241" s="29"/>
      <c r="W241" s="29"/>
      <c r="X241" s="34"/>
      <c r="Y241" s="152"/>
      <c r="Z241" s="34"/>
    </row>
    <row r="242" spans="1:26" s="190" customFormat="1" x14ac:dyDescent="0.2">
      <c r="A242" s="152"/>
      <c r="C242" s="29"/>
      <c r="D242" s="10"/>
      <c r="E242" s="29"/>
      <c r="F242" s="152"/>
      <c r="G242" s="2"/>
      <c r="H242" s="34"/>
      <c r="I242" s="250"/>
      <c r="J242" s="11"/>
      <c r="K242" s="11"/>
      <c r="L242" s="11"/>
      <c r="M242" s="11"/>
      <c r="N242" s="152"/>
      <c r="O242" s="29"/>
      <c r="P242" s="11"/>
      <c r="Q242" s="231"/>
      <c r="S242" s="29"/>
      <c r="W242" s="29"/>
      <c r="X242" s="34"/>
      <c r="Y242" s="152"/>
      <c r="Z242" s="34"/>
    </row>
    <row r="243" spans="1:26" s="190" customFormat="1" x14ac:dyDescent="0.2">
      <c r="A243" s="152"/>
      <c r="C243" s="29"/>
      <c r="D243" s="10"/>
      <c r="E243" s="29"/>
      <c r="F243" s="152"/>
      <c r="G243" s="2"/>
      <c r="H243" s="34"/>
      <c r="I243" s="250"/>
      <c r="J243" s="11"/>
      <c r="K243" s="11"/>
      <c r="L243" s="11"/>
      <c r="M243" s="11"/>
      <c r="N243" s="152"/>
      <c r="O243" s="29"/>
      <c r="P243" s="11"/>
      <c r="Q243" s="231"/>
      <c r="S243" s="29"/>
      <c r="W243" s="29"/>
      <c r="X243" s="34"/>
      <c r="Y243" s="152"/>
      <c r="Z243" s="34"/>
    </row>
    <row r="244" spans="1:26" s="190" customFormat="1" x14ac:dyDescent="0.2">
      <c r="A244" s="152"/>
      <c r="C244" s="29"/>
      <c r="D244" s="10"/>
      <c r="E244" s="29"/>
      <c r="F244" s="152"/>
      <c r="G244" s="2"/>
      <c r="H244" s="34"/>
      <c r="I244" s="250"/>
      <c r="J244" s="11"/>
      <c r="K244" s="11"/>
      <c r="L244" s="11"/>
      <c r="M244" s="11"/>
      <c r="N244" s="152"/>
      <c r="O244" s="29"/>
      <c r="P244" s="11"/>
      <c r="Q244" s="231"/>
      <c r="S244" s="29"/>
      <c r="W244" s="29"/>
      <c r="X244" s="34"/>
      <c r="Y244" s="152"/>
      <c r="Z244" s="34"/>
    </row>
    <row r="245" spans="1:26" s="190" customFormat="1" x14ac:dyDescent="0.2">
      <c r="A245" s="152"/>
      <c r="C245" s="29"/>
      <c r="D245" s="10"/>
      <c r="E245" s="29"/>
      <c r="F245" s="152"/>
      <c r="G245" s="2"/>
      <c r="H245" s="34"/>
      <c r="I245" s="250"/>
      <c r="J245" s="11"/>
      <c r="K245" s="11"/>
      <c r="L245" s="11"/>
      <c r="M245" s="11"/>
      <c r="N245" s="152"/>
      <c r="O245" s="29"/>
      <c r="P245" s="11"/>
      <c r="Q245" s="231"/>
      <c r="S245" s="29"/>
      <c r="W245" s="29"/>
      <c r="X245" s="34"/>
      <c r="Y245" s="152"/>
      <c r="Z245" s="34"/>
    </row>
    <row r="246" spans="1:26" s="190" customFormat="1" x14ac:dyDescent="0.2">
      <c r="A246" s="152"/>
      <c r="C246" s="29"/>
      <c r="D246" s="10"/>
      <c r="E246" s="29"/>
      <c r="F246" s="152"/>
      <c r="G246" s="2"/>
      <c r="H246" s="34"/>
      <c r="I246" s="250"/>
      <c r="J246" s="11"/>
      <c r="K246" s="11"/>
      <c r="L246" s="11"/>
      <c r="M246" s="11"/>
      <c r="N246" s="152"/>
      <c r="O246" s="29"/>
      <c r="P246" s="11"/>
      <c r="Q246" s="231"/>
      <c r="S246" s="29"/>
      <c r="W246" s="29"/>
      <c r="X246" s="34"/>
      <c r="Y246" s="152"/>
      <c r="Z246" s="34"/>
    </row>
    <row r="247" spans="1:26" s="190" customFormat="1" x14ac:dyDescent="0.2">
      <c r="A247" s="152"/>
      <c r="C247" s="29"/>
      <c r="D247" s="10"/>
      <c r="E247" s="29"/>
      <c r="F247" s="152"/>
      <c r="G247" s="2"/>
      <c r="H247" s="34"/>
      <c r="I247" s="250"/>
      <c r="J247" s="11"/>
      <c r="K247" s="11"/>
      <c r="L247" s="11"/>
      <c r="M247" s="11"/>
      <c r="N247" s="152"/>
      <c r="O247" s="29"/>
      <c r="P247" s="11"/>
      <c r="Q247" s="231"/>
      <c r="S247" s="29"/>
      <c r="W247" s="29"/>
      <c r="X247" s="34"/>
      <c r="Y247" s="152"/>
      <c r="Z247" s="34"/>
    </row>
    <row r="248" spans="1:26" s="190" customFormat="1" x14ac:dyDescent="0.2">
      <c r="A248" s="152"/>
      <c r="C248" s="29"/>
      <c r="D248" s="10"/>
      <c r="E248" s="29"/>
      <c r="F248" s="152"/>
      <c r="G248" s="2"/>
      <c r="H248" s="34"/>
      <c r="I248" s="250"/>
      <c r="J248" s="11"/>
      <c r="K248" s="11"/>
      <c r="L248" s="11"/>
      <c r="M248" s="11"/>
      <c r="N248" s="152"/>
      <c r="O248" s="29"/>
      <c r="P248" s="11"/>
      <c r="Q248" s="231"/>
      <c r="S248" s="29"/>
      <c r="W248" s="29"/>
      <c r="X248" s="34"/>
      <c r="Y248" s="152"/>
      <c r="Z248" s="34"/>
    </row>
    <row r="249" spans="1:26" s="190" customFormat="1" x14ac:dyDescent="0.2">
      <c r="A249" s="152"/>
      <c r="C249" s="29"/>
      <c r="D249" s="10"/>
      <c r="E249" s="29"/>
      <c r="F249" s="152"/>
      <c r="G249" s="2"/>
      <c r="H249" s="34"/>
      <c r="I249" s="250"/>
      <c r="J249" s="11"/>
      <c r="K249" s="11"/>
      <c r="L249" s="11"/>
      <c r="M249" s="11"/>
      <c r="N249" s="152"/>
      <c r="O249" s="29"/>
      <c r="P249" s="11"/>
      <c r="Q249" s="231"/>
      <c r="S249" s="29"/>
      <c r="W249" s="29"/>
      <c r="X249" s="34"/>
      <c r="Y249" s="152"/>
      <c r="Z249" s="34"/>
    </row>
    <row r="250" spans="1:26" s="190" customFormat="1" x14ac:dyDescent="0.2">
      <c r="A250" s="152"/>
      <c r="C250" s="29"/>
      <c r="D250" s="10"/>
      <c r="E250" s="29"/>
      <c r="F250" s="152"/>
      <c r="G250" s="2"/>
      <c r="H250" s="34"/>
      <c r="I250" s="250"/>
      <c r="J250" s="11"/>
      <c r="K250" s="11"/>
      <c r="L250" s="11"/>
      <c r="M250" s="11"/>
      <c r="N250" s="152"/>
      <c r="O250" s="29"/>
      <c r="P250" s="11"/>
      <c r="Q250" s="231"/>
      <c r="S250" s="29"/>
      <c r="W250" s="29"/>
      <c r="X250" s="34"/>
      <c r="Y250" s="152"/>
      <c r="Z250" s="34"/>
    </row>
    <row r="251" spans="1:26" s="190" customFormat="1" x14ac:dyDescent="0.2">
      <c r="A251" s="152"/>
      <c r="C251" s="29"/>
      <c r="D251" s="10"/>
      <c r="E251" s="29"/>
      <c r="F251" s="152"/>
      <c r="G251" s="2"/>
      <c r="H251" s="34"/>
      <c r="I251" s="250"/>
      <c r="J251" s="11"/>
      <c r="K251" s="11"/>
      <c r="L251" s="11"/>
      <c r="M251" s="11"/>
      <c r="N251" s="152"/>
      <c r="O251" s="29"/>
      <c r="P251" s="11"/>
      <c r="Q251" s="231"/>
      <c r="S251" s="29"/>
      <c r="W251" s="29"/>
      <c r="X251" s="34"/>
      <c r="Y251" s="152"/>
      <c r="Z251" s="34"/>
    </row>
    <row r="252" spans="1:26" s="190" customFormat="1" x14ac:dyDescent="0.2">
      <c r="A252" s="152"/>
      <c r="C252" s="29"/>
      <c r="D252" s="10"/>
      <c r="E252" s="29"/>
      <c r="F252" s="152"/>
      <c r="G252" s="2"/>
      <c r="H252" s="34"/>
      <c r="I252" s="250"/>
      <c r="J252" s="11"/>
      <c r="K252" s="11"/>
      <c r="L252" s="11"/>
      <c r="M252" s="11"/>
      <c r="N252" s="152"/>
      <c r="O252" s="29"/>
      <c r="P252" s="11"/>
      <c r="Q252" s="231"/>
      <c r="S252" s="29"/>
      <c r="W252" s="29"/>
      <c r="X252" s="34"/>
      <c r="Y252" s="152"/>
      <c r="Z252" s="34"/>
    </row>
    <row r="253" spans="1:26" s="190" customFormat="1" x14ac:dyDescent="0.2">
      <c r="A253" s="152"/>
      <c r="C253" s="29"/>
      <c r="D253" s="10"/>
      <c r="E253" s="29"/>
      <c r="F253" s="152"/>
      <c r="G253" s="2"/>
      <c r="H253" s="34"/>
      <c r="I253" s="250"/>
      <c r="J253" s="11"/>
      <c r="K253" s="11"/>
      <c r="L253" s="11"/>
      <c r="M253" s="11"/>
      <c r="N253" s="152"/>
      <c r="O253" s="29"/>
      <c r="P253" s="11"/>
      <c r="Q253" s="231"/>
      <c r="S253" s="29"/>
      <c r="W253" s="29"/>
      <c r="X253" s="34"/>
      <c r="Y253" s="152"/>
      <c r="Z253" s="34"/>
    </row>
    <row r="254" spans="1:26" s="190" customFormat="1" x14ac:dyDescent="0.2">
      <c r="A254" s="152"/>
      <c r="C254" s="29"/>
      <c r="D254" s="10"/>
      <c r="E254" s="29"/>
      <c r="F254" s="152"/>
      <c r="G254" s="2"/>
      <c r="H254" s="34"/>
      <c r="I254" s="250"/>
      <c r="J254" s="11"/>
      <c r="K254" s="11"/>
      <c r="L254" s="11"/>
      <c r="M254" s="11"/>
      <c r="N254" s="152"/>
      <c r="O254" s="29"/>
      <c r="P254" s="11"/>
      <c r="Q254" s="231"/>
      <c r="S254" s="29"/>
      <c r="W254" s="29"/>
      <c r="X254" s="34"/>
      <c r="Y254" s="152"/>
      <c r="Z254" s="34"/>
    </row>
    <row r="255" spans="1:26" s="190" customFormat="1" x14ac:dyDescent="0.2">
      <c r="A255" s="152"/>
      <c r="C255" s="29"/>
      <c r="D255" s="10"/>
      <c r="E255" s="29"/>
      <c r="F255" s="152"/>
      <c r="G255" s="2"/>
      <c r="H255" s="34"/>
      <c r="I255" s="250"/>
      <c r="J255" s="11"/>
      <c r="K255" s="11"/>
      <c r="L255" s="11"/>
      <c r="M255" s="11"/>
      <c r="N255" s="152"/>
      <c r="O255" s="29"/>
      <c r="P255" s="11"/>
      <c r="Q255" s="231"/>
      <c r="S255" s="29"/>
      <c r="W255" s="29"/>
      <c r="X255" s="34"/>
      <c r="Y255" s="152"/>
      <c r="Z255" s="34"/>
    </row>
    <row r="256" spans="1:26" s="190" customFormat="1" x14ac:dyDescent="0.2">
      <c r="A256" s="152"/>
      <c r="C256" s="29"/>
      <c r="D256" s="10"/>
      <c r="E256" s="29"/>
      <c r="F256" s="152"/>
      <c r="G256" s="2"/>
      <c r="H256" s="34"/>
      <c r="I256" s="250"/>
      <c r="J256" s="11"/>
      <c r="K256" s="11"/>
      <c r="L256" s="11"/>
      <c r="M256" s="11"/>
      <c r="N256" s="152"/>
      <c r="O256" s="29"/>
      <c r="P256" s="11"/>
      <c r="Q256" s="231"/>
      <c r="S256" s="29"/>
      <c r="W256" s="29"/>
      <c r="X256" s="34"/>
      <c r="Y256" s="152"/>
      <c r="Z256" s="34"/>
    </row>
    <row r="257" spans="1:26" s="190" customFormat="1" x14ac:dyDescent="0.2">
      <c r="A257" s="152"/>
      <c r="C257" s="29"/>
      <c r="D257" s="10"/>
      <c r="E257" s="29"/>
      <c r="F257" s="152"/>
      <c r="G257" s="2"/>
      <c r="H257" s="34"/>
      <c r="I257" s="250"/>
      <c r="J257" s="11"/>
      <c r="K257" s="11"/>
      <c r="L257" s="11"/>
      <c r="M257" s="11"/>
      <c r="N257" s="152"/>
      <c r="O257" s="29"/>
      <c r="P257" s="11"/>
      <c r="Q257" s="231"/>
      <c r="S257" s="29"/>
      <c r="W257" s="29"/>
      <c r="X257" s="34"/>
      <c r="Y257" s="152"/>
      <c r="Z257" s="34"/>
    </row>
    <row r="258" spans="1:26" s="190" customFormat="1" x14ac:dyDescent="0.2">
      <c r="A258" s="152"/>
      <c r="C258" s="29"/>
      <c r="D258" s="10"/>
      <c r="E258" s="29"/>
      <c r="F258" s="152"/>
      <c r="G258" s="2"/>
      <c r="H258" s="34"/>
      <c r="I258" s="250"/>
      <c r="J258" s="11"/>
      <c r="K258" s="11"/>
      <c r="L258" s="11"/>
      <c r="M258" s="11"/>
      <c r="N258" s="152"/>
      <c r="O258" s="29"/>
      <c r="P258" s="11"/>
      <c r="Q258" s="231"/>
      <c r="S258" s="29"/>
      <c r="W258" s="29"/>
      <c r="X258" s="34"/>
      <c r="Y258" s="152"/>
      <c r="Z258" s="34"/>
    </row>
    <row r="259" spans="1:26" s="190" customFormat="1" x14ac:dyDescent="0.2">
      <c r="A259" s="152"/>
      <c r="C259" s="29"/>
      <c r="D259" s="10"/>
      <c r="E259" s="29"/>
      <c r="F259" s="152"/>
      <c r="G259" s="2"/>
      <c r="H259" s="34"/>
      <c r="I259" s="250"/>
      <c r="J259" s="11"/>
      <c r="K259" s="11"/>
      <c r="L259" s="11"/>
      <c r="M259" s="11"/>
      <c r="N259" s="152"/>
      <c r="O259" s="29"/>
      <c r="P259" s="11"/>
      <c r="Q259" s="231"/>
      <c r="S259" s="29"/>
      <c r="W259" s="29"/>
      <c r="X259" s="34"/>
      <c r="Y259" s="152"/>
      <c r="Z259" s="34"/>
    </row>
    <row r="260" spans="1:26" s="190" customFormat="1" x14ac:dyDescent="0.2">
      <c r="A260" s="152"/>
      <c r="C260" s="29"/>
      <c r="D260" s="10"/>
      <c r="E260" s="29"/>
      <c r="F260" s="152"/>
      <c r="G260" s="2"/>
      <c r="H260" s="34"/>
      <c r="I260" s="250"/>
      <c r="J260" s="11"/>
      <c r="K260" s="11"/>
      <c r="L260" s="11"/>
      <c r="M260" s="11"/>
      <c r="N260" s="152"/>
      <c r="O260" s="29"/>
      <c r="P260" s="11"/>
      <c r="Q260" s="231"/>
      <c r="S260" s="29"/>
      <c r="W260" s="29"/>
      <c r="X260" s="34"/>
      <c r="Y260" s="152"/>
      <c r="Z260" s="34"/>
    </row>
    <row r="261" spans="1:26" s="190" customFormat="1" x14ac:dyDescent="0.2">
      <c r="A261" s="152"/>
      <c r="C261" s="29"/>
      <c r="D261" s="10"/>
      <c r="E261" s="29"/>
      <c r="F261" s="152"/>
      <c r="G261" s="2"/>
      <c r="H261" s="34"/>
      <c r="I261" s="250"/>
      <c r="J261" s="11"/>
      <c r="K261" s="11"/>
      <c r="L261" s="11"/>
      <c r="M261" s="11"/>
      <c r="N261" s="152"/>
      <c r="O261" s="29"/>
      <c r="P261" s="11"/>
      <c r="Q261" s="231"/>
      <c r="S261" s="29"/>
      <c r="W261" s="29"/>
      <c r="X261" s="34"/>
      <c r="Y261" s="152"/>
      <c r="Z261" s="34"/>
    </row>
    <row r="262" spans="1:26" s="190" customFormat="1" x14ac:dyDescent="0.2">
      <c r="A262" s="152"/>
      <c r="C262" s="29"/>
      <c r="D262" s="10"/>
      <c r="E262" s="29"/>
      <c r="F262" s="152"/>
      <c r="G262" s="2"/>
      <c r="H262" s="34"/>
      <c r="I262" s="250"/>
      <c r="J262" s="11"/>
      <c r="K262" s="11"/>
      <c r="L262" s="11"/>
      <c r="M262" s="11"/>
      <c r="N262" s="152"/>
      <c r="O262" s="29"/>
      <c r="P262" s="11"/>
      <c r="Q262" s="231"/>
      <c r="S262" s="29"/>
      <c r="W262" s="29"/>
      <c r="X262" s="34"/>
      <c r="Y262" s="152"/>
      <c r="Z262" s="34"/>
    </row>
    <row r="263" spans="1:26" s="190" customFormat="1" x14ac:dyDescent="0.2">
      <c r="A263" s="152"/>
      <c r="C263" s="29"/>
      <c r="D263" s="10"/>
      <c r="E263" s="29"/>
      <c r="F263" s="152"/>
      <c r="G263" s="2"/>
      <c r="H263" s="34"/>
      <c r="I263" s="250"/>
      <c r="J263" s="11"/>
      <c r="K263" s="11"/>
      <c r="L263" s="11"/>
      <c r="M263" s="11"/>
      <c r="N263" s="152"/>
      <c r="O263" s="29"/>
      <c r="P263" s="11"/>
      <c r="Q263" s="231"/>
      <c r="S263" s="29"/>
      <c r="W263" s="29"/>
      <c r="X263" s="34"/>
      <c r="Y263" s="152"/>
      <c r="Z263" s="34"/>
    </row>
    <row r="264" spans="1:26" s="190" customFormat="1" x14ac:dyDescent="0.2">
      <c r="A264" s="152"/>
      <c r="C264" s="29"/>
      <c r="D264" s="10"/>
      <c r="E264" s="29"/>
      <c r="F264" s="152"/>
      <c r="G264" s="2"/>
      <c r="H264" s="34"/>
      <c r="I264" s="250"/>
      <c r="J264" s="11"/>
      <c r="K264" s="11"/>
      <c r="L264" s="11"/>
      <c r="M264" s="11"/>
      <c r="N264" s="152"/>
      <c r="O264" s="29"/>
      <c r="P264" s="11"/>
      <c r="Q264" s="231"/>
      <c r="S264" s="29"/>
      <c r="W264" s="29"/>
      <c r="X264" s="34"/>
      <c r="Y264" s="152"/>
      <c r="Z264" s="34"/>
    </row>
    <row r="265" spans="1:26" s="190" customFormat="1" x14ac:dyDescent="0.2">
      <c r="A265" s="152"/>
      <c r="C265" s="29"/>
      <c r="D265" s="10"/>
      <c r="E265" s="29"/>
      <c r="F265" s="152"/>
      <c r="G265" s="2"/>
      <c r="H265" s="34"/>
      <c r="I265" s="250"/>
      <c r="J265" s="11"/>
      <c r="K265" s="11"/>
      <c r="L265" s="11"/>
      <c r="M265" s="11"/>
      <c r="N265" s="152"/>
      <c r="O265" s="29"/>
      <c r="P265" s="11"/>
      <c r="Q265" s="231"/>
      <c r="S265" s="29"/>
      <c r="W265" s="29"/>
      <c r="X265" s="34"/>
      <c r="Y265" s="152"/>
      <c r="Z265" s="34"/>
    </row>
    <row r="266" spans="1:26" s="190" customFormat="1" x14ac:dyDescent="0.2">
      <c r="A266" s="152"/>
      <c r="C266" s="29"/>
      <c r="D266" s="10"/>
      <c r="E266" s="29"/>
      <c r="F266" s="152"/>
      <c r="G266" s="2"/>
      <c r="H266" s="34"/>
      <c r="I266" s="250"/>
      <c r="J266" s="11"/>
      <c r="K266" s="11"/>
      <c r="L266" s="11"/>
      <c r="M266" s="11"/>
      <c r="N266" s="152"/>
      <c r="O266" s="29"/>
      <c r="P266" s="11"/>
      <c r="Q266" s="231"/>
      <c r="S266" s="29"/>
      <c r="W266" s="29"/>
      <c r="X266" s="34"/>
      <c r="Y266" s="152"/>
      <c r="Z266" s="34"/>
    </row>
    <row r="267" spans="1:26" s="190" customFormat="1" x14ac:dyDescent="0.2">
      <c r="A267" s="152"/>
      <c r="C267" s="29"/>
      <c r="D267" s="10"/>
      <c r="E267" s="29"/>
      <c r="F267" s="152"/>
      <c r="G267" s="2"/>
      <c r="H267" s="34"/>
      <c r="I267" s="250"/>
      <c r="J267" s="11"/>
      <c r="K267" s="11"/>
      <c r="L267" s="11"/>
      <c r="M267" s="11"/>
      <c r="N267" s="152"/>
      <c r="O267" s="29"/>
      <c r="P267" s="11"/>
      <c r="Q267" s="231"/>
      <c r="S267" s="29"/>
      <c r="W267" s="29"/>
      <c r="X267" s="34"/>
      <c r="Y267" s="152"/>
      <c r="Z267" s="34"/>
    </row>
    <row r="268" spans="1:26" s="190" customFormat="1" x14ac:dyDescent="0.2">
      <c r="A268" s="152"/>
      <c r="C268" s="29"/>
      <c r="D268" s="10"/>
      <c r="E268" s="29"/>
      <c r="F268" s="152"/>
      <c r="G268" s="2"/>
      <c r="H268" s="34"/>
      <c r="I268" s="250"/>
      <c r="J268" s="11"/>
      <c r="K268" s="11"/>
      <c r="L268" s="11"/>
      <c r="M268" s="11"/>
      <c r="N268" s="152"/>
      <c r="O268" s="29"/>
      <c r="P268" s="11"/>
      <c r="Q268" s="231"/>
      <c r="S268" s="29"/>
      <c r="W268" s="29"/>
      <c r="X268" s="34"/>
      <c r="Y268" s="152"/>
      <c r="Z268" s="34"/>
    </row>
    <row r="269" spans="1:26" s="190" customFormat="1" x14ac:dyDescent="0.2">
      <c r="A269" s="152"/>
      <c r="C269" s="29"/>
      <c r="D269" s="10"/>
      <c r="E269" s="29"/>
      <c r="F269" s="152"/>
      <c r="G269" s="2"/>
      <c r="H269" s="34"/>
      <c r="I269" s="250"/>
      <c r="J269" s="11"/>
      <c r="K269" s="11"/>
      <c r="L269" s="11"/>
      <c r="M269" s="11"/>
      <c r="N269" s="152"/>
      <c r="O269" s="29"/>
      <c r="P269" s="11"/>
      <c r="Q269" s="231"/>
      <c r="S269" s="29"/>
      <c r="W269" s="29"/>
      <c r="X269" s="34"/>
      <c r="Y269" s="152"/>
      <c r="Z269" s="34"/>
    </row>
    <row r="270" spans="1:26" s="190" customFormat="1" x14ac:dyDescent="0.2">
      <c r="A270" s="152"/>
      <c r="C270" s="29"/>
      <c r="D270" s="10"/>
      <c r="E270" s="29"/>
      <c r="F270" s="152"/>
      <c r="G270" s="2"/>
      <c r="H270" s="34"/>
      <c r="I270" s="250"/>
      <c r="J270" s="11"/>
      <c r="K270" s="11"/>
      <c r="L270" s="11"/>
      <c r="M270" s="11"/>
      <c r="N270" s="152"/>
      <c r="O270" s="29"/>
      <c r="P270" s="11"/>
      <c r="Q270" s="231"/>
      <c r="S270" s="29"/>
      <c r="W270" s="29"/>
      <c r="X270" s="34"/>
      <c r="Y270" s="152"/>
      <c r="Z270" s="34"/>
    </row>
    <row r="271" spans="1:26" s="190" customFormat="1" x14ac:dyDescent="0.2">
      <c r="A271" s="152"/>
      <c r="C271" s="29"/>
      <c r="D271" s="10"/>
      <c r="E271" s="29"/>
      <c r="F271" s="152"/>
      <c r="G271" s="2"/>
      <c r="H271" s="34"/>
      <c r="I271" s="250"/>
      <c r="J271" s="11"/>
      <c r="K271" s="11"/>
      <c r="L271" s="11"/>
      <c r="M271" s="11"/>
      <c r="N271" s="152"/>
      <c r="O271" s="29"/>
      <c r="P271" s="11"/>
      <c r="Q271" s="231"/>
      <c r="S271" s="29"/>
      <c r="W271" s="29"/>
      <c r="X271" s="34"/>
      <c r="Y271" s="152"/>
      <c r="Z271" s="34"/>
    </row>
    <row r="272" spans="1:26" s="190" customFormat="1" x14ac:dyDescent="0.2">
      <c r="A272" s="152"/>
      <c r="C272" s="29"/>
      <c r="D272" s="10"/>
      <c r="E272" s="29"/>
      <c r="F272" s="152"/>
      <c r="G272" s="2"/>
      <c r="H272" s="34"/>
      <c r="I272" s="250"/>
      <c r="J272" s="11"/>
      <c r="K272" s="11"/>
      <c r="L272" s="11"/>
      <c r="M272" s="11"/>
      <c r="N272" s="152"/>
      <c r="O272" s="29"/>
      <c r="P272" s="11"/>
      <c r="Q272" s="231"/>
      <c r="S272" s="29"/>
      <c r="W272" s="29"/>
      <c r="X272" s="34"/>
      <c r="Y272" s="152"/>
      <c r="Z272" s="34"/>
    </row>
    <row r="273" spans="1:26" s="190" customFormat="1" x14ac:dyDescent="0.2">
      <c r="A273" s="152"/>
      <c r="C273" s="29"/>
      <c r="D273" s="10"/>
      <c r="E273" s="29"/>
      <c r="F273" s="152"/>
      <c r="G273" s="2"/>
      <c r="H273" s="34"/>
      <c r="I273" s="250"/>
      <c r="J273" s="11"/>
      <c r="K273" s="11"/>
      <c r="L273" s="11"/>
      <c r="M273" s="11"/>
      <c r="N273" s="152"/>
      <c r="O273" s="29"/>
      <c r="P273" s="11"/>
      <c r="Q273" s="231"/>
      <c r="S273" s="29"/>
      <c r="W273" s="29"/>
      <c r="X273" s="34"/>
      <c r="Y273" s="152"/>
      <c r="Z273" s="34"/>
    </row>
    <row r="274" spans="1:26" s="190" customFormat="1" x14ac:dyDescent="0.2">
      <c r="A274" s="152"/>
      <c r="C274" s="29"/>
      <c r="D274" s="10"/>
      <c r="E274" s="29"/>
      <c r="F274" s="152"/>
      <c r="G274" s="2"/>
      <c r="H274" s="34"/>
      <c r="I274" s="250"/>
      <c r="J274" s="11"/>
      <c r="K274" s="11"/>
      <c r="L274" s="11"/>
      <c r="M274" s="11"/>
      <c r="N274" s="152"/>
      <c r="O274" s="29"/>
      <c r="P274" s="11"/>
      <c r="Q274" s="231"/>
      <c r="S274" s="29"/>
      <c r="W274" s="29"/>
      <c r="X274" s="34"/>
      <c r="Y274" s="152"/>
      <c r="Z274" s="34"/>
    </row>
    <row r="275" spans="1:26" s="190" customFormat="1" x14ac:dyDescent="0.2">
      <c r="A275" s="152"/>
      <c r="C275" s="29"/>
      <c r="D275" s="10"/>
      <c r="E275" s="29"/>
      <c r="F275" s="152"/>
      <c r="G275" s="2"/>
      <c r="H275" s="34"/>
      <c r="I275" s="250"/>
      <c r="J275" s="11"/>
      <c r="K275" s="11"/>
      <c r="L275" s="11"/>
      <c r="M275" s="11"/>
      <c r="N275" s="152"/>
      <c r="O275" s="29"/>
      <c r="P275" s="11"/>
      <c r="Q275" s="231"/>
      <c r="S275" s="29"/>
      <c r="W275" s="29"/>
      <c r="X275" s="34"/>
      <c r="Y275" s="152"/>
      <c r="Z275" s="34"/>
    </row>
    <row r="276" spans="1:26" s="190" customFormat="1" x14ac:dyDescent="0.2">
      <c r="A276" s="152"/>
      <c r="C276" s="29"/>
      <c r="D276" s="10"/>
      <c r="E276" s="29"/>
      <c r="F276" s="152"/>
      <c r="G276" s="2"/>
      <c r="H276" s="34"/>
      <c r="I276" s="250"/>
      <c r="J276" s="11"/>
      <c r="K276" s="11"/>
      <c r="L276" s="11"/>
      <c r="M276" s="11"/>
      <c r="N276" s="152"/>
      <c r="O276" s="29"/>
      <c r="P276" s="11"/>
      <c r="Q276" s="231"/>
      <c r="S276" s="29"/>
      <c r="W276" s="29"/>
      <c r="X276" s="34"/>
      <c r="Y276" s="152"/>
      <c r="Z276" s="34"/>
    </row>
    <row r="277" spans="1:26" s="190" customFormat="1" x14ac:dyDescent="0.2">
      <c r="A277" s="152"/>
      <c r="C277" s="29"/>
      <c r="D277" s="10"/>
      <c r="E277" s="29"/>
      <c r="F277" s="152"/>
      <c r="G277" s="2"/>
      <c r="H277" s="34"/>
      <c r="I277" s="250"/>
      <c r="J277" s="11"/>
      <c r="K277" s="11"/>
      <c r="L277" s="11"/>
      <c r="M277" s="11"/>
      <c r="N277" s="152"/>
      <c r="O277" s="29"/>
      <c r="P277" s="11"/>
      <c r="Q277" s="231"/>
      <c r="S277" s="29"/>
      <c r="W277" s="29"/>
      <c r="X277" s="34"/>
      <c r="Y277" s="152"/>
      <c r="Z277" s="34"/>
    </row>
    <row r="278" spans="1:26" s="190" customFormat="1" x14ac:dyDescent="0.2">
      <c r="A278" s="152"/>
      <c r="C278" s="29"/>
      <c r="D278" s="10"/>
      <c r="E278" s="29"/>
      <c r="F278" s="152"/>
      <c r="G278" s="2"/>
      <c r="H278" s="34"/>
      <c r="I278" s="250"/>
      <c r="J278" s="11"/>
      <c r="K278" s="11"/>
      <c r="L278" s="11"/>
      <c r="M278" s="11"/>
      <c r="N278" s="152"/>
      <c r="O278" s="29"/>
      <c r="P278" s="11"/>
      <c r="Q278" s="231"/>
      <c r="S278" s="29"/>
      <c r="W278" s="29"/>
      <c r="X278" s="34"/>
      <c r="Y278" s="152"/>
      <c r="Z278" s="34"/>
    </row>
    <row r="279" spans="1:26" s="190" customFormat="1" x14ac:dyDescent="0.2">
      <c r="A279" s="152"/>
      <c r="C279" s="29"/>
      <c r="D279" s="10"/>
      <c r="E279" s="29"/>
      <c r="F279" s="152"/>
      <c r="G279" s="2"/>
      <c r="H279" s="34"/>
      <c r="I279" s="250"/>
      <c r="J279" s="11"/>
      <c r="K279" s="11"/>
      <c r="L279" s="11"/>
      <c r="M279" s="11"/>
      <c r="N279" s="152"/>
      <c r="O279" s="29"/>
      <c r="P279" s="11"/>
      <c r="Q279" s="231"/>
      <c r="S279" s="29"/>
      <c r="W279" s="29"/>
      <c r="X279" s="34"/>
      <c r="Y279" s="152"/>
      <c r="Z279" s="34"/>
    </row>
    <row r="280" spans="1:26" s="190" customFormat="1" x14ac:dyDescent="0.2">
      <c r="A280" s="152"/>
      <c r="C280" s="29"/>
      <c r="D280" s="10"/>
      <c r="E280" s="29"/>
      <c r="F280" s="152"/>
      <c r="G280" s="2"/>
      <c r="H280" s="34"/>
      <c r="I280" s="250"/>
      <c r="J280" s="11"/>
      <c r="K280" s="11"/>
      <c r="L280" s="11"/>
      <c r="M280" s="11"/>
      <c r="N280" s="152"/>
      <c r="O280" s="29"/>
      <c r="P280" s="11"/>
      <c r="Q280" s="231"/>
      <c r="S280" s="29"/>
      <c r="W280" s="29"/>
      <c r="X280" s="34"/>
      <c r="Y280" s="152"/>
      <c r="Z280" s="34"/>
    </row>
    <row r="281" spans="1:26" s="190" customFormat="1" x14ac:dyDescent="0.2">
      <c r="A281" s="152"/>
      <c r="C281" s="29"/>
      <c r="D281" s="10"/>
      <c r="E281" s="29"/>
      <c r="F281" s="152"/>
      <c r="G281" s="2"/>
      <c r="H281" s="34"/>
      <c r="I281" s="250"/>
      <c r="J281" s="11"/>
      <c r="K281" s="11"/>
      <c r="L281" s="11"/>
      <c r="M281" s="11"/>
      <c r="N281" s="152"/>
      <c r="O281" s="29"/>
      <c r="P281" s="11"/>
      <c r="Q281" s="231"/>
      <c r="S281" s="29"/>
      <c r="W281" s="29"/>
      <c r="X281" s="34"/>
      <c r="Y281" s="152"/>
      <c r="Z281" s="34"/>
    </row>
    <row r="282" spans="1:26" s="190" customFormat="1" x14ac:dyDescent="0.2">
      <c r="A282" s="152"/>
      <c r="C282" s="29"/>
      <c r="D282" s="10"/>
      <c r="E282" s="29"/>
      <c r="F282" s="152"/>
      <c r="G282" s="2"/>
      <c r="H282" s="34"/>
      <c r="I282" s="250"/>
      <c r="J282" s="11"/>
      <c r="K282" s="11"/>
      <c r="L282" s="11"/>
      <c r="M282" s="11"/>
      <c r="N282" s="152"/>
      <c r="O282" s="29"/>
      <c r="P282" s="11"/>
      <c r="Q282" s="231"/>
      <c r="S282" s="29"/>
      <c r="W282" s="29"/>
      <c r="X282" s="34"/>
      <c r="Y282" s="152"/>
      <c r="Z282" s="34"/>
    </row>
    <row r="283" spans="1:26" s="190" customFormat="1" x14ac:dyDescent="0.2">
      <c r="A283" s="152"/>
      <c r="C283" s="29"/>
      <c r="D283" s="10"/>
      <c r="E283" s="29"/>
      <c r="F283" s="152"/>
      <c r="G283" s="2"/>
      <c r="H283" s="34"/>
      <c r="I283" s="250"/>
      <c r="J283" s="11"/>
      <c r="K283" s="11"/>
      <c r="L283" s="11"/>
      <c r="M283" s="11"/>
      <c r="N283" s="152"/>
      <c r="O283" s="29"/>
      <c r="P283" s="11"/>
      <c r="Q283" s="231"/>
      <c r="S283" s="29"/>
      <c r="W283" s="29"/>
      <c r="X283" s="34"/>
      <c r="Y283" s="152"/>
      <c r="Z283" s="34"/>
    </row>
    <row r="284" spans="1:26" s="190" customFormat="1" x14ac:dyDescent="0.2">
      <c r="A284" s="152"/>
      <c r="C284" s="29"/>
      <c r="D284" s="10"/>
      <c r="E284" s="29"/>
      <c r="F284" s="152"/>
      <c r="G284" s="2"/>
      <c r="H284" s="34"/>
      <c r="I284" s="250"/>
      <c r="J284" s="11"/>
      <c r="K284" s="11"/>
      <c r="L284" s="11"/>
      <c r="M284" s="11"/>
      <c r="N284" s="152"/>
      <c r="O284" s="29"/>
      <c r="P284" s="11"/>
      <c r="Q284" s="231"/>
      <c r="S284" s="29"/>
      <c r="W284" s="29"/>
      <c r="X284" s="34"/>
      <c r="Y284" s="152"/>
      <c r="Z284" s="34"/>
    </row>
    <row r="285" spans="1:26" s="190" customFormat="1" x14ac:dyDescent="0.2">
      <c r="A285" s="152"/>
      <c r="C285" s="29"/>
      <c r="D285" s="10"/>
      <c r="E285" s="29"/>
      <c r="F285" s="152"/>
      <c r="G285" s="2"/>
      <c r="H285" s="34"/>
      <c r="I285" s="250"/>
      <c r="J285" s="11"/>
      <c r="K285" s="11"/>
      <c r="L285" s="11"/>
      <c r="M285" s="11"/>
      <c r="N285" s="152"/>
      <c r="O285" s="29"/>
      <c r="P285" s="11"/>
      <c r="Q285" s="231"/>
      <c r="S285" s="29"/>
      <c r="W285" s="29"/>
      <c r="X285" s="34"/>
      <c r="Y285" s="152"/>
      <c r="Z285" s="34"/>
    </row>
    <row r="286" spans="1:26" s="190" customFormat="1" x14ac:dyDescent="0.2">
      <c r="A286" s="152"/>
      <c r="C286" s="29"/>
      <c r="D286" s="10"/>
      <c r="E286" s="29"/>
      <c r="F286" s="152"/>
      <c r="G286" s="2"/>
      <c r="H286" s="34"/>
      <c r="I286" s="250"/>
      <c r="J286" s="11"/>
      <c r="K286" s="11"/>
      <c r="L286" s="11"/>
      <c r="M286" s="11"/>
      <c r="N286" s="152"/>
      <c r="O286" s="29"/>
      <c r="P286" s="11"/>
      <c r="Q286" s="231"/>
      <c r="S286" s="29"/>
      <c r="W286" s="29"/>
      <c r="X286" s="34"/>
      <c r="Y286" s="152"/>
      <c r="Z286" s="34"/>
    </row>
    <row r="287" spans="1:26" s="190" customFormat="1" x14ac:dyDescent="0.2">
      <c r="A287" s="152"/>
      <c r="C287" s="29"/>
      <c r="D287" s="10"/>
      <c r="E287" s="29"/>
      <c r="F287" s="152"/>
      <c r="G287" s="2"/>
      <c r="H287" s="34"/>
      <c r="I287" s="250"/>
      <c r="J287" s="11"/>
      <c r="K287" s="11"/>
      <c r="L287" s="11"/>
      <c r="M287" s="11"/>
      <c r="N287" s="152"/>
      <c r="O287" s="29"/>
      <c r="P287" s="11"/>
      <c r="Q287" s="231"/>
      <c r="S287" s="29"/>
      <c r="W287" s="29"/>
      <c r="X287" s="34"/>
      <c r="Y287" s="152"/>
      <c r="Z287" s="34"/>
    </row>
    <row r="288" spans="1:26" s="190" customFormat="1" x14ac:dyDescent="0.2">
      <c r="A288" s="152"/>
      <c r="C288" s="29"/>
      <c r="D288" s="10"/>
      <c r="E288" s="29"/>
      <c r="F288" s="152"/>
      <c r="G288" s="2"/>
      <c r="H288" s="34"/>
      <c r="I288" s="250"/>
      <c r="J288" s="11"/>
      <c r="K288" s="11"/>
      <c r="L288" s="11"/>
      <c r="M288" s="11"/>
      <c r="N288" s="152"/>
      <c r="O288" s="29"/>
      <c r="P288" s="11"/>
      <c r="Q288" s="231"/>
      <c r="S288" s="29"/>
      <c r="W288" s="29"/>
      <c r="X288" s="34"/>
      <c r="Y288" s="152"/>
      <c r="Z288" s="34"/>
    </row>
    <row r="289" spans="1:26" s="190" customFormat="1" x14ac:dyDescent="0.2">
      <c r="A289" s="152"/>
      <c r="C289" s="29"/>
      <c r="D289" s="10"/>
      <c r="E289" s="29"/>
      <c r="F289" s="152"/>
      <c r="G289" s="2"/>
      <c r="H289" s="34"/>
      <c r="I289" s="250"/>
      <c r="J289" s="11"/>
      <c r="K289" s="11"/>
      <c r="L289" s="11"/>
      <c r="M289" s="11"/>
      <c r="N289" s="152"/>
      <c r="O289" s="29"/>
      <c r="P289" s="11"/>
      <c r="Q289" s="231"/>
      <c r="S289" s="29"/>
      <c r="W289" s="29"/>
      <c r="X289" s="34"/>
      <c r="Y289" s="152"/>
      <c r="Z289" s="34"/>
    </row>
    <row r="290" spans="1:26" s="190" customFormat="1" x14ac:dyDescent="0.2">
      <c r="A290" s="152"/>
      <c r="C290" s="29"/>
      <c r="D290" s="10"/>
      <c r="E290" s="29"/>
      <c r="F290" s="152"/>
      <c r="G290" s="2"/>
      <c r="H290" s="34"/>
      <c r="I290" s="250"/>
      <c r="J290" s="11"/>
      <c r="K290" s="11"/>
      <c r="L290" s="11"/>
      <c r="M290" s="11"/>
      <c r="N290" s="152"/>
      <c r="O290" s="29"/>
      <c r="P290" s="11"/>
      <c r="Q290" s="231"/>
      <c r="S290" s="29"/>
      <c r="W290" s="29"/>
      <c r="X290" s="34"/>
      <c r="Y290" s="152"/>
      <c r="Z290" s="34"/>
    </row>
    <row r="291" spans="1:26" s="190" customFormat="1" x14ac:dyDescent="0.2">
      <c r="A291" s="152"/>
      <c r="C291" s="29"/>
      <c r="D291" s="10"/>
      <c r="E291" s="29"/>
      <c r="F291" s="152"/>
      <c r="G291" s="2"/>
      <c r="H291" s="34"/>
      <c r="I291" s="250"/>
      <c r="J291" s="11"/>
      <c r="K291" s="11"/>
      <c r="L291" s="11"/>
      <c r="M291" s="11"/>
      <c r="N291" s="152"/>
      <c r="O291" s="29"/>
      <c r="P291" s="11"/>
      <c r="Q291" s="231"/>
      <c r="S291" s="29"/>
      <c r="W291" s="29"/>
      <c r="X291" s="34"/>
      <c r="Y291" s="152"/>
      <c r="Z291" s="34"/>
    </row>
    <row r="292" spans="1:26" s="190" customFormat="1" x14ac:dyDescent="0.2">
      <c r="A292" s="152"/>
      <c r="C292" s="29"/>
      <c r="D292" s="10"/>
      <c r="E292" s="29"/>
      <c r="F292" s="152"/>
      <c r="G292" s="2"/>
      <c r="H292" s="34"/>
      <c r="I292" s="250"/>
      <c r="J292" s="11"/>
      <c r="K292" s="11"/>
      <c r="L292" s="11"/>
      <c r="M292" s="11"/>
      <c r="N292" s="152"/>
      <c r="O292" s="29"/>
      <c r="P292" s="11"/>
      <c r="Q292" s="231"/>
      <c r="S292" s="29"/>
      <c r="W292" s="29"/>
      <c r="X292" s="34"/>
      <c r="Y292" s="152"/>
      <c r="Z292" s="34"/>
    </row>
    <row r="293" spans="1:26" s="190" customFormat="1" x14ac:dyDescent="0.2">
      <c r="A293" s="152"/>
      <c r="C293" s="29"/>
      <c r="D293" s="10"/>
      <c r="E293" s="29"/>
      <c r="F293" s="152"/>
      <c r="G293" s="2"/>
      <c r="H293" s="34"/>
      <c r="I293" s="250"/>
      <c r="J293" s="11"/>
      <c r="K293" s="11"/>
      <c r="L293" s="11"/>
      <c r="M293" s="11"/>
      <c r="N293" s="152"/>
      <c r="O293" s="29"/>
      <c r="P293" s="11"/>
      <c r="Q293" s="231"/>
      <c r="S293" s="29"/>
      <c r="W293" s="29"/>
      <c r="X293" s="34"/>
      <c r="Y293" s="152"/>
      <c r="Z293" s="34"/>
    </row>
    <row r="294" spans="1:26" s="190" customFormat="1" x14ac:dyDescent="0.2">
      <c r="A294" s="152"/>
      <c r="C294" s="29"/>
      <c r="D294" s="10"/>
      <c r="E294" s="29"/>
      <c r="F294" s="152"/>
      <c r="G294" s="2"/>
      <c r="H294" s="34"/>
      <c r="I294" s="250"/>
      <c r="J294" s="11"/>
      <c r="K294" s="11"/>
      <c r="L294" s="11"/>
      <c r="M294" s="11"/>
      <c r="N294" s="152"/>
      <c r="O294" s="29"/>
      <c r="P294" s="11"/>
      <c r="Q294" s="231"/>
      <c r="S294" s="29"/>
      <c r="W294" s="29"/>
      <c r="X294" s="34"/>
      <c r="Y294" s="152"/>
      <c r="Z294" s="34"/>
    </row>
    <row r="295" spans="1:26" s="190" customFormat="1" x14ac:dyDescent="0.2">
      <c r="A295" s="152"/>
      <c r="C295" s="29"/>
      <c r="D295" s="10"/>
      <c r="E295" s="29"/>
      <c r="F295" s="152"/>
      <c r="G295" s="2"/>
      <c r="H295" s="34"/>
      <c r="I295" s="250"/>
      <c r="J295" s="11"/>
      <c r="K295" s="11"/>
      <c r="L295" s="11"/>
      <c r="M295" s="11"/>
      <c r="N295" s="152"/>
      <c r="O295" s="29"/>
      <c r="P295" s="11"/>
      <c r="Q295" s="231"/>
      <c r="S295" s="29"/>
      <c r="W295" s="29"/>
      <c r="X295" s="34"/>
      <c r="Y295" s="152"/>
      <c r="Z295" s="34"/>
    </row>
    <row r="296" spans="1:26" s="190" customFormat="1" x14ac:dyDescent="0.2">
      <c r="A296" s="152"/>
      <c r="C296" s="29"/>
      <c r="D296" s="10"/>
      <c r="E296" s="29"/>
      <c r="F296" s="152"/>
      <c r="G296" s="2"/>
      <c r="H296" s="34"/>
      <c r="I296" s="250"/>
      <c r="J296" s="11"/>
      <c r="K296" s="11"/>
      <c r="L296" s="11"/>
      <c r="M296" s="11"/>
      <c r="N296" s="152"/>
      <c r="O296" s="29"/>
      <c r="P296" s="11"/>
      <c r="Q296" s="231"/>
      <c r="S296" s="29"/>
      <c r="W296" s="29"/>
      <c r="X296" s="34"/>
      <c r="Y296" s="152"/>
      <c r="Z296" s="34"/>
    </row>
    <row r="297" spans="1:26" s="190" customFormat="1" x14ac:dyDescent="0.2">
      <c r="A297" s="152"/>
      <c r="C297" s="29"/>
      <c r="D297" s="10"/>
      <c r="E297" s="29"/>
      <c r="F297" s="152"/>
      <c r="G297" s="2"/>
      <c r="H297" s="34"/>
      <c r="I297" s="250"/>
      <c r="J297" s="11"/>
      <c r="K297" s="11"/>
      <c r="L297" s="11"/>
      <c r="M297" s="11"/>
      <c r="N297" s="152"/>
      <c r="O297" s="29"/>
      <c r="P297" s="11"/>
      <c r="Q297" s="231"/>
      <c r="S297" s="29"/>
      <c r="W297" s="29"/>
      <c r="X297" s="34"/>
      <c r="Y297" s="152"/>
      <c r="Z297" s="34"/>
    </row>
    <row r="298" spans="1:26" s="190" customFormat="1" x14ac:dyDescent="0.2">
      <c r="A298" s="152"/>
      <c r="C298" s="29"/>
      <c r="D298" s="10"/>
      <c r="E298" s="29"/>
      <c r="F298" s="152"/>
      <c r="G298" s="2"/>
      <c r="H298" s="34"/>
      <c r="I298" s="250"/>
      <c r="J298" s="11"/>
      <c r="K298" s="11"/>
      <c r="L298" s="11"/>
      <c r="M298" s="11"/>
      <c r="N298" s="152"/>
      <c r="O298" s="29"/>
      <c r="P298" s="11"/>
      <c r="Q298" s="231"/>
      <c r="S298" s="29"/>
      <c r="W298" s="29"/>
      <c r="X298" s="34"/>
      <c r="Y298" s="152"/>
      <c r="Z298" s="34"/>
    </row>
    <row r="299" spans="1:26" s="190" customFormat="1" x14ac:dyDescent="0.2">
      <c r="A299" s="152"/>
      <c r="C299" s="29"/>
      <c r="D299" s="10"/>
      <c r="E299" s="29"/>
      <c r="F299" s="152"/>
      <c r="G299" s="2"/>
      <c r="H299" s="34"/>
      <c r="I299" s="250"/>
      <c r="J299" s="11"/>
      <c r="K299" s="11"/>
      <c r="L299" s="11"/>
      <c r="M299" s="11"/>
      <c r="N299" s="152"/>
      <c r="O299" s="29"/>
      <c r="P299" s="11"/>
      <c r="Q299" s="231"/>
      <c r="S299" s="29"/>
      <c r="W299" s="29"/>
      <c r="X299" s="34"/>
      <c r="Y299" s="152"/>
      <c r="Z299" s="34"/>
    </row>
    <row r="300" spans="1:26" s="190" customFormat="1" x14ac:dyDescent="0.2">
      <c r="A300" s="152"/>
      <c r="C300" s="29"/>
      <c r="D300" s="10"/>
      <c r="E300" s="29"/>
      <c r="F300" s="152"/>
      <c r="G300" s="2"/>
      <c r="H300" s="34"/>
      <c r="I300" s="250"/>
      <c r="J300" s="11"/>
      <c r="K300" s="11"/>
      <c r="L300" s="11"/>
      <c r="M300" s="11"/>
      <c r="N300" s="152"/>
      <c r="O300" s="29"/>
      <c r="P300" s="11"/>
      <c r="Q300" s="231"/>
      <c r="S300" s="29"/>
      <c r="W300" s="29"/>
      <c r="X300" s="34"/>
      <c r="Y300" s="152"/>
      <c r="Z300" s="34"/>
    </row>
    <row r="301" spans="1:26" s="190" customFormat="1" x14ac:dyDescent="0.2">
      <c r="A301" s="152"/>
      <c r="C301" s="29"/>
      <c r="D301" s="10"/>
      <c r="E301" s="29"/>
      <c r="F301" s="152"/>
      <c r="G301" s="2"/>
      <c r="H301" s="34"/>
      <c r="I301" s="250"/>
      <c r="J301" s="11"/>
      <c r="K301" s="11"/>
      <c r="L301" s="11"/>
      <c r="M301" s="11"/>
      <c r="N301" s="152"/>
      <c r="O301" s="29"/>
      <c r="P301" s="11"/>
      <c r="Q301" s="231"/>
      <c r="S301" s="29"/>
      <c r="W301" s="29"/>
      <c r="X301" s="34"/>
      <c r="Y301" s="152"/>
      <c r="Z301" s="34"/>
    </row>
    <row r="302" spans="1:26" s="190" customFormat="1" x14ac:dyDescent="0.2">
      <c r="A302" s="152"/>
      <c r="C302" s="29"/>
      <c r="D302" s="10"/>
      <c r="E302" s="29"/>
      <c r="F302" s="152"/>
      <c r="G302" s="2"/>
      <c r="H302" s="34"/>
      <c r="I302" s="250"/>
      <c r="J302" s="11"/>
      <c r="K302" s="11"/>
      <c r="L302" s="11"/>
      <c r="M302" s="11"/>
      <c r="N302" s="152"/>
      <c r="O302" s="29"/>
      <c r="P302" s="11"/>
      <c r="Q302" s="231"/>
      <c r="S302" s="29"/>
      <c r="W302" s="29"/>
      <c r="X302" s="34"/>
      <c r="Y302" s="152"/>
      <c r="Z302" s="34"/>
    </row>
    <row r="303" spans="1:26" s="190" customFormat="1" x14ac:dyDescent="0.2">
      <c r="A303" s="152"/>
      <c r="C303" s="29"/>
      <c r="D303" s="10"/>
      <c r="E303" s="29"/>
      <c r="F303" s="152"/>
      <c r="G303" s="2"/>
      <c r="H303" s="34"/>
      <c r="I303" s="250"/>
      <c r="J303" s="11"/>
      <c r="K303" s="11"/>
      <c r="L303" s="11"/>
      <c r="M303" s="11"/>
      <c r="N303" s="152"/>
      <c r="O303" s="29"/>
      <c r="P303" s="11"/>
      <c r="Q303" s="231"/>
      <c r="S303" s="29"/>
      <c r="W303" s="29"/>
      <c r="X303" s="34"/>
      <c r="Y303" s="152"/>
      <c r="Z303" s="34"/>
    </row>
    <row r="304" spans="1:26" s="190" customFormat="1" x14ac:dyDescent="0.2">
      <c r="A304" s="152"/>
      <c r="C304" s="29"/>
      <c r="D304" s="10"/>
      <c r="E304" s="29"/>
      <c r="F304" s="152"/>
      <c r="G304" s="2"/>
      <c r="H304" s="34"/>
      <c r="I304" s="250"/>
      <c r="J304" s="11"/>
      <c r="K304" s="11"/>
      <c r="L304" s="11"/>
      <c r="M304" s="11"/>
      <c r="N304" s="152"/>
      <c r="O304" s="29"/>
      <c r="P304" s="11"/>
      <c r="Q304" s="231"/>
      <c r="S304" s="29"/>
      <c r="W304" s="29"/>
      <c r="X304" s="34"/>
      <c r="Y304" s="152"/>
      <c r="Z304" s="34"/>
    </row>
    <row r="305" spans="1:26" s="190" customFormat="1" x14ac:dyDescent="0.2">
      <c r="A305" s="152"/>
      <c r="C305" s="29"/>
      <c r="D305" s="10"/>
      <c r="E305" s="29"/>
      <c r="F305" s="152"/>
      <c r="G305" s="2"/>
      <c r="H305" s="34"/>
      <c r="I305" s="250"/>
      <c r="J305" s="11"/>
      <c r="K305" s="11"/>
      <c r="L305" s="11"/>
      <c r="M305" s="11"/>
      <c r="N305" s="152"/>
      <c r="O305" s="29"/>
      <c r="P305" s="11"/>
      <c r="Q305" s="231"/>
      <c r="S305" s="29"/>
      <c r="W305" s="29"/>
      <c r="X305" s="34"/>
      <c r="Y305" s="152"/>
      <c r="Z305" s="34"/>
    </row>
    <row r="306" spans="1:26" s="190" customFormat="1" x14ac:dyDescent="0.2">
      <c r="A306" s="152"/>
      <c r="C306" s="29"/>
      <c r="D306" s="10"/>
      <c r="E306" s="29"/>
      <c r="F306" s="152"/>
      <c r="G306" s="2"/>
      <c r="H306" s="34"/>
      <c r="I306" s="250"/>
      <c r="J306" s="11"/>
      <c r="K306" s="11"/>
      <c r="L306" s="11"/>
      <c r="M306" s="11"/>
      <c r="N306" s="152"/>
      <c r="O306" s="29"/>
      <c r="P306" s="11"/>
      <c r="Q306" s="231"/>
      <c r="S306" s="29"/>
      <c r="W306" s="29"/>
      <c r="X306" s="34"/>
      <c r="Y306" s="152"/>
      <c r="Z306" s="34"/>
    </row>
    <row r="307" spans="1:26" s="190" customFormat="1" x14ac:dyDescent="0.2">
      <c r="A307" s="152"/>
      <c r="C307" s="29"/>
      <c r="D307" s="10"/>
      <c r="E307" s="29"/>
      <c r="F307" s="152"/>
      <c r="G307" s="2"/>
      <c r="H307" s="34"/>
      <c r="I307" s="250"/>
      <c r="J307" s="11"/>
      <c r="K307" s="11"/>
      <c r="L307" s="11"/>
      <c r="M307" s="11"/>
      <c r="N307" s="152"/>
      <c r="O307" s="29"/>
      <c r="P307" s="11"/>
      <c r="Q307" s="231"/>
      <c r="S307" s="29"/>
      <c r="W307" s="29"/>
      <c r="X307" s="34"/>
      <c r="Y307" s="152"/>
      <c r="Z307" s="34"/>
    </row>
    <row r="308" spans="1:26" s="190" customFormat="1" x14ac:dyDescent="0.2">
      <c r="A308" s="152"/>
      <c r="C308" s="29"/>
      <c r="D308" s="10"/>
      <c r="E308" s="29"/>
      <c r="F308" s="152"/>
      <c r="G308" s="2"/>
      <c r="H308" s="34"/>
      <c r="I308" s="250"/>
      <c r="J308" s="11"/>
      <c r="K308" s="11"/>
      <c r="L308" s="11"/>
      <c r="M308" s="11"/>
      <c r="N308" s="152"/>
      <c r="O308" s="29"/>
      <c r="P308" s="11"/>
      <c r="Q308" s="231"/>
      <c r="S308" s="29"/>
      <c r="W308" s="29"/>
      <c r="X308" s="34"/>
      <c r="Y308" s="152"/>
      <c r="Z308" s="34"/>
    </row>
    <row r="309" spans="1:26" s="190" customFormat="1" x14ac:dyDescent="0.2">
      <c r="A309" s="152"/>
      <c r="C309" s="29"/>
      <c r="D309" s="10"/>
      <c r="E309" s="29"/>
      <c r="F309" s="152"/>
      <c r="G309" s="2"/>
      <c r="H309" s="34"/>
      <c r="I309" s="250"/>
      <c r="J309" s="11"/>
      <c r="K309" s="11"/>
      <c r="L309" s="11"/>
      <c r="M309" s="11"/>
      <c r="N309" s="152"/>
      <c r="O309" s="29"/>
      <c r="P309" s="11"/>
      <c r="Q309" s="231"/>
      <c r="S309" s="29"/>
      <c r="W309" s="29"/>
      <c r="X309" s="34"/>
      <c r="Y309" s="152"/>
      <c r="Z309" s="34"/>
    </row>
    <row r="310" spans="1:26" s="190" customFormat="1" x14ac:dyDescent="0.2">
      <c r="A310" s="152"/>
      <c r="C310" s="29"/>
      <c r="D310" s="10"/>
      <c r="E310" s="29"/>
      <c r="F310" s="152"/>
      <c r="G310" s="2"/>
      <c r="H310" s="34"/>
      <c r="I310" s="250"/>
      <c r="J310" s="11"/>
      <c r="K310" s="11"/>
      <c r="L310" s="11"/>
      <c r="M310" s="11"/>
      <c r="N310" s="152"/>
      <c r="O310" s="29"/>
      <c r="P310" s="11"/>
      <c r="Q310" s="231"/>
      <c r="S310" s="29"/>
      <c r="W310" s="29"/>
      <c r="X310" s="34"/>
      <c r="Y310" s="152"/>
      <c r="Z310" s="34"/>
    </row>
    <row r="311" spans="1:26" s="190" customFormat="1" x14ac:dyDescent="0.2">
      <c r="A311" s="152"/>
      <c r="C311" s="29"/>
      <c r="D311" s="10"/>
      <c r="E311" s="29"/>
      <c r="F311" s="152"/>
      <c r="G311" s="2"/>
      <c r="H311" s="34"/>
      <c r="I311" s="250"/>
      <c r="J311" s="11"/>
      <c r="K311" s="11"/>
      <c r="L311" s="11"/>
      <c r="M311" s="11"/>
      <c r="N311" s="152"/>
      <c r="O311" s="29"/>
      <c r="P311" s="11"/>
      <c r="Q311" s="231"/>
      <c r="S311" s="29"/>
      <c r="W311" s="29"/>
      <c r="X311" s="34"/>
      <c r="Y311" s="152"/>
      <c r="Z311" s="34"/>
    </row>
    <row r="312" spans="1:26" s="190" customFormat="1" x14ac:dyDescent="0.2">
      <c r="A312" s="152"/>
      <c r="C312" s="29"/>
      <c r="D312" s="10"/>
      <c r="E312" s="29"/>
      <c r="F312" s="152"/>
      <c r="G312" s="2"/>
      <c r="H312" s="34"/>
      <c r="I312" s="250"/>
      <c r="J312" s="11"/>
      <c r="K312" s="11"/>
      <c r="L312" s="11"/>
      <c r="M312" s="11"/>
      <c r="N312" s="152"/>
      <c r="O312" s="29"/>
      <c r="P312" s="11"/>
      <c r="Q312" s="231"/>
      <c r="S312" s="29"/>
      <c r="W312" s="29"/>
      <c r="X312" s="34"/>
      <c r="Y312" s="152"/>
      <c r="Z312" s="34"/>
    </row>
    <row r="313" spans="1:26" s="190" customFormat="1" x14ac:dyDescent="0.2">
      <c r="A313" s="152"/>
      <c r="C313" s="29"/>
      <c r="D313" s="10"/>
      <c r="E313" s="29"/>
      <c r="F313" s="152"/>
      <c r="G313" s="2"/>
      <c r="H313" s="34"/>
      <c r="I313" s="250"/>
      <c r="J313" s="11"/>
      <c r="K313" s="11"/>
      <c r="L313" s="11"/>
      <c r="M313" s="11"/>
      <c r="N313" s="152"/>
      <c r="O313" s="29"/>
      <c r="P313" s="11"/>
      <c r="Q313" s="231"/>
      <c r="S313" s="29"/>
      <c r="W313" s="29"/>
      <c r="X313" s="34"/>
      <c r="Y313" s="152"/>
      <c r="Z313" s="34"/>
    </row>
    <row r="314" spans="1:26" s="190" customFormat="1" x14ac:dyDescent="0.2">
      <c r="A314" s="152"/>
      <c r="C314" s="29"/>
      <c r="D314" s="10"/>
      <c r="E314" s="29"/>
      <c r="F314" s="152"/>
      <c r="G314" s="2"/>
      <c r="H314" s="34"/>
      <c r="I314" s="250"/>
      <c r="J314" s="11"/>
      <c r="K314" s="11"/>
      <c r="L314" s="11"/>
      <c r="M314" s="11"/>
      <c r="N314" s="152"/>
      <c r="O314" s="29"/>
      <c r="P314" s="11"/>
      <c r="Q314" s="231"/>
      <c r="S314" s="29"/>
      <c r="W314" s="29"/>
      <c r="X314" s="34"/>
      <c r="Y314" s="152"/>
      <c r="Z314" s="34"/>
    </row>
    <row r="315" spans="1:26" s="190" customFormat="1" x14ac:dyDescent="0.2">
      <c r="A315" s="152"/>
      <c r="C315" s="29"/>
      <c r="D315" s="10"/>
      <c r="E315" s="29"/>
      <c r="F315" s="152"/>
      <c r="G315" s="2"/>
      <c r="H315" s="34"/>
      <c r="I315" s="250"/>
      <c r="J315" s="11"/>
      <c r="K315" s="11"/>
      <c r="L315" s="11"/>
      <c r="M315" s="11"/>
      <c r="N315" s="152"/>
      <c r="O315" s="29"/>
      <c r="P315" s="11"/>
      <c r="Q315" s="231"/>
      <c r="S315" s="29"/>
      <c r="W315" s="29"/>
      <c r="X315" s="34"/>
      <c r="Y315" s="152"/>
      <c r="Z315" s="34"/>
    </row>
    <row r="316" spans="1:26" s="190" customFormat="1" x14ac:dyDescent="0.2">
      <c r="A316" s="152"/>
      <c r="C316" s="29"/>
      <c r="D316" s="10"/>
      <c r="E316" s="29"/>
      <c r="F316" s="152"/>
      <c r="G316" s="2"/>
      <c r="H316" s="34"/>
      <c r="I316" s="250"/>
      <c r="J316" s="11"/>
      <c r="K316" s="11"/>
      <c r="L316" s="11"/>
      <c r="M316" s="11"/>
      <c r="N316" s="152"/>
      <c r="O316" s="29"/>
      <c r="P316" s="11"/>
      <c r="Q316" s="231"/>
      <c r="S316" s="29"/>
      <c r="W316" s="29"/>
      <c r="X316" s="34"/>
      <c r="Y316" s="152"/>
      <c r="Z316" s="34"/>
    </row>
    <row r="317" spans="1:26" s="190" customFormat="1" x14ac:dyDescent="0.2">
      <c r="A317" s="152"/>
      <c r="C317" s="29"/>
      <c r="D317" s="10"/>
      <c r="E317" s="29"/>
      <c r="F317" s="152"/>
      <c r="G317" s="2"/>
      <c r="H317" s="34"/>
      <c r="I317" s="250"/>
      <c r="J317" s="11"/>
      <c r="K317" s="11"/>
      <c r="L317" s="11"/>
      <c r="M317" s="11"/>
      <c r="N317" s="152"/>
      <c r="O317" s="29"/>
      <c r="P317" s="11"/>
      <c r="Q317" s="231"/>
      <c r="S317" s="29"/>
      <c r="W317" s="29"/>
      <c r="X317" s="34"/>
      <c r="Y317" s="152"/>
      <c r="Z317" s="34"/>
    </row>
    <row r="318" spans="1:26" s="190" customFormat="1" x14ac:dyDescent="0.2">
      <c r="A318" s="152"/>
      <c r="C318" s="29"/>
      <c r="D318" s="10"/>
      <c r="E318" s="29"/>
      <c r="F318" s="152"/>
      <c r="G318" s="2"/>
      <c r="H318" s="34"/>
      <c r="I318" s="250"/>
      <c r="J318" s="11"/>
      <c r="K318" s="11"/>
      <c r="L318" s="11"/>
      <c r="M318" s="11"/>
      <c r="N318" s="152"/>
      <c r="O318" s="29"/>
      <c r="P318" s="11"/>
      <c r="Q318" s="231"/>
      <c r="S318" s="29"/>
      <c r="W318" s="29"/>
      <c r="X318" s="34"/>
      <c r="Y318" s="152"/>
      <c r="Z318" s="34"/>
    </row>
    <row r="319" spans="1:26" s="190" customFormat="1" x14ac:dyDescent="0.2">
      <c r="A319" s="152"/>
      <c r="C319" s="29"/>
      <c r="D319" s="10"/>
      <c r="E319" s="29"/>
      <c r="F319" s="152"/>
      <c r="G319" s="2"/>
      <c r="H319" s="34"/>
      <c r="I319" s="250"/>
      <c r="J319" s="11"/>
      <c r="K319" s="11"/>
      <c r="L319" s="11"/>
      <c r="M319" s="11"/>
      <c r="N319" s="152"/>
      <c r="O319" s="29"/>
      <c r="P319" s="11"/>
      <c r="Q319" s="231"/>
      <c r="S319" s="29"/>
      <c r="W319" s="29"/>
      <c r="X319" s="34"/>
      <c r="Y319" s="152"/>
      <c r="Z319" s="34"/>
    </row>
    <row r="320" spans="1:26" s="190" customFormat="1" x14ac:dyDescent="0.2">
      <c r="A320" s="152"/>
      <c r="C320" s="29"/>
      <c r="D320" s="10"/>
      <c r="E320" s="29"/>
      <c r="F320" s="152"/>
      <c r="G320" s="2"/>
      <c r="H320" s="34"/>
      <c r="I320" s="250"/>
      <c r="J320" s="11"/>
      <c r="K320" s="11"/>
      <c r="L320" s="11"/>
      <c r="M320" s="11"/>
      <c r="N320" s="152"/>
      <c r="O320" s="29"/>
      <c r="P320" s="11"/>
      <c r="Q320" s="231"/>
      <c r="S320" s="29"/>
      <c r="W320" s="29"/>
      <c r="X320" s="34"/>
      <c r="Y320" s="152"/>
      <c r="Z320" s="34"/>
    </row>
    <row r="321" spans="1:26" s="190" customFormat="1" x14ac:dyDescent="0.2">
      <c r="A321" s="152"/>
      <c r="C321" s="29"/>
      <c r="D321" s="10"/>
      <c r="E321" s="29"/>
      <c r="F321" s="152"/>
      <c r="G321" s="2"/>
      <c r="H321" s="34"/>
      <c r="I321" s="250"/>
      <c r="J321" s="11"/>
      <c r="K321" s="11"/>
      <c r="L321" s="11"/>
      <c r="M321" s="11"/>
      <c r="N321" s="152"/>
      <c r="O321" s="29"/>
      <c r="P321" s="11"/>
      <c r="Q321" s="231"/>
      <c r="S321" s="29"/>
      <c r="W321" s="29"/>
      <c r="X321" s="34"/>
      <c r="Y321" s="152"/>
      <c r="Z321" s="34"/>
    </row>
    <row r="322" spans="1:26" s="190" customFormat="1" x14ac:dyDescent="0.2">
      <c r="A322" s="152"/>
      <c r="C322" s="29"/>
      <c r="D322" s="10"/>
      <c r="E322" s="29"/>
      <c r="F322" s="152"/>
      <c r="G322" s="2"/>
      <c r="H322" s="34"/>
      <c r="I322" s="250"/>
      <c r="J322" s="11"/>
      <c r="K322" s="11"/>
      <c r="L322" s="11"/>
      <c r="M322" s="11"/>
      <c r="N322" s="152"/>
      <c r="O322" s="29"/>
      <c r="P322" s="11"/>
      <c r="Q322" s="231"/>
      <c r="S322" s="29"/>
      <c r="W322" s="29"/>
      <c r="X322" s="34"/>
      <c r="Y322" s="152"/>
      <c r="Z322" s="34"/>
    </row>
    <row r="323" spans="1:26" s="190" customFormat="1" x14ac:dyDescent="0.2">
      <c r="A323" s="152"/>
      <c r="C323" s="29"/>
      <c r="D323" s="10"/>
      <c r="E323" s="29"/>
      <c r="F323" s="152"/>
      <c r="G323" s="2"/>
      <c r="H323" s="34"/>
      <c r="I323" s="250"/>
      <c r="J323" s="11"/>
      <c r="K323" s="11"/>
      <c r="L323" s="11"/>
      <c r="M323" s="11"/>
      <c r="N323" s="152"/>
      <c r="O323" s="29"/>
      <c r="P323" s="11"/>
      <c r="Q323" s="231"/>
      <c r="S323" s="29"/>
      <c r="W323" s="29"/>
      <c r="X323" s="34"/>
      <c r="Y323" s="152"/>
      <c r="Z323" s="34"/>
    </row>
    <row r="324" spans="1:26" s="190" customFormat="1" x14ac:dyDescent="0.2">
      <c r="A324" s="152"/>
      <c r="C324" s="29"/>
      <c r="D324" s="10"/>
      <c r="E324" s="29"/>
      <c r="F324" s="152"/>
      <c r="G324" s="2"/>
      <c r="H324" s="34"/>
      <c r="I324" s="250"/>
      <c r="J324" s="11"/>
      <c r="K324" s="11"/>
      <c r="L324" s="11"/>
      <c r="M324" s="11"/>
      <c r="N324" s="152"/>
      <c r="O324" s="29"/>
      <c r="P324" s="11"/>
      <c r="Q324" s="231"/>
      <c r="S324" s="29"/>
      <c r="W324" s="29"/>
      <c r="X324" s="34"/>
      <c r="Y324" s="152"/>
      <c r="Z324" s="34"/>
    </row>
    <row r="325" spans="1:26" s="190" customFormat="1" x14ac:dyDescent="0.2">
      <c r="A325" s="152"/>
      <c r="C325" s="29"/>
      <c r="D325" s="10"/>
      <c r="E325" s="29"/>
      <c r="F325" s="152"/>
      <c r="G325" s="2"/>
      <c r="H325" s="34"/>
      <c r="I325" s="250"/>
      <c r="J325" s="11"/>
      <c r="K325" s="11"/>
      <c r="L325" s="11"/>
      <c r="M325" s="11"/>
      <c r="N325" s="152"/>
      <c r="O325" s="29"/>
      <c r="P325" s="11"/>
      <c r="Q325" s="231"/>
      <c r="S325" s="29"/>
      <c r="W325" s="29"/>
      <c r="X325" s="34"/>
      <c r="Y325" s="152"/>
      <c r="Z325" s="34"/>
    </row>
    <row r="326" spans="1:26" s="190" customFormat="1" x14ac:dyDescent="0.2">
      <c r="A326" s="152"/>
      <c r="C326" s="29"/>
      <c r="D326" s="10"/>
      <c r="E326" s="29"/>
      <c r="F326" s="152"/>
      <c r="G326" s="2"/>
      <c r="H326" s="34"/>
      <c r="I326" s="250"/>
      <c r="J326" s="11"/>
      <c r="K326" s="11"/>
      <c r="L326" s="11"/>
      <c r="M326" s="11"/>
      <c r="N326" s="152"/>
      <c r="O326" s="29"/>
      <c r="P326" s="11"/>
      <c r="Q326" s="231"/>
      <c r="S326" s="29"/>
      <c r="W326" s="29"/>
      <c r="X326" s="34"/>
      <c r="Y326" s="152"/>
      <c r="Z326" s="34"/>
    </row>
    <row r="327" spans="1:26" s="190" customFormat="1" x14ac:dyDescent="0.2">
      <c r="A327" s="152"/>
      <c r="C327" s="29"/>
      <c r="D327" s="10"/>
      <c r="E327" s="29"/>
      <c r="F327" s="152"/>
      <c r="G327" s="2"/>
      <c r="H327" s="34"/>
      <c r="I327" s="250"/>
      <c r="J327" s="11"/>
      <c r="K327" s="11"/>
      <c r="L327" s="11"/>
      <c r="M327" s="11"/>
      <c r="N327" s="152"/>
      <c r="O327" s="29"/>
      <c r="P327" s="11"/>
      <c r="Q327" s="231"/>
      <c r="S327" s="29"/>
      <c r="W327" s="29"/>
      <c r="X327" s="34"/>
      <c r="Y327" s="152"/>
      <c r="Z327" s="34"/>
    </row>
    <row r="328" spans="1:26" s="190" customFormat="1" x14ac:dyDescent="0.2">
      <c r="A328" s="152"/>
      <c r="C328" s="29"/>
      <c r="D328" s="10"/>
      <c r="E328" s="29"/>
      <c r="F328" s="152"/>
      <c r="G328" s="2"/>
      <c r="H328" s="34"/>
      <c r="I328" s="250"/>
      <c r="J328" s="11"/>
      <c r="K328" s="11"/>
      <c r="L328" s="11"/>
      <c r="M328" s="11"/>
      <c r="N328" s="152"/>
      <c r="O328" s="29"/>
      <c r="P328" s="11"/>
      <c r="Q328" s="231"/>
      <c r="S328" s="29"/>
      <c r="W328" s="29"/>
      <c r="X328" s="34"/>
      <c r="Y328" s="152"/>
      <c r="Z328" s="34"/>
    </row>
    <row r="329" spans="1:26" s="190" customFormat="1" x14ac:dyDescent="0.2">
      <c r="A329" s="152"/>
      <c r="C329" s="29"/>
      <c r="D329" s="10"/>
      <c r="E329" s="29"/>
      <c r="F329" s="152"/>
      <c r="G329" s="2"/>
      <c r="H329" s="34"/>
      <c r="I329" s="250"/>
      <c r="J329" s="11"/>
      <c r="K329" s="11"/>
      <c r="L329" s="11"/>
      <c r="M329" s="11"/>
      <c r="N329" s="152"/>
      <c r="O329" s="29"/>
      <c r="P329" s="11"/>
      <c r="Q329" s="231"/>
      <c r="S329" s="29"/>
      <c r="W329" s="29"/>
      <c r="X329" s="34"/>
      <c r="Y329" s="152"/>
      <c r="Z329" s="34"/>
    </row>
    <row r="330" spans="1:26" s="190" customFormat="1" x14ac:dyDescent="0.2">
      <c r="A330" s="152"/>
      <c r="C330" s="29"/>
      <c r="D330" s="10"/>
      <c r="E330" s="29"/>
      <c r="F330" s="152"/>
      <c r="G330" s="2"/>
      <c r="H330" s="34"/>
      <c r="I330" s="250"/>
      <c r="J330" s="11"/>
      <c r="K330" s="11"/>
      <c r="L330" s="11"/>
      <c r="M330" s="11"/>
      <c r="N330" s="152"/>
      <c r="O330" s="29"/>
      <c r="P330" s="11"/>
      <c r="Q330" s="231"/>
      <c r="S330" s="29"/>
      <c r="W330" s="29"/>
      <c r="X330" s="34"/>
      <c r="Y330" s="152"/>
      <c r="Z330" s="34"/>
    </row>
    <row r="331" spans="1:26" s="190" customFormat="1" x14ac:dyDescent="0.2">
      <c r="A331" s="152"/>
      <c r="C331" s="29"/>
      <c r="D331" s="10"/>
      <c r="E331" s="29"/>
      <c r="F331" s="152"/>
      <c r="G331" s="2"/>
      <c r="H331" s="34"/>
      <c r="I331" s="250"/>
      <c r="J331" s="11"/>
      <c r="K331" s="11"/>
      <c r="L331" s="11"/>
      <c r="M331" s="11"/>
      <c r="N331" s="152"/>
      <c r="O331" s="29"/>
      <c r="P331" s="11"/>
      <c r="Q331" s="231"/>
      <c r="S331" s="29"/>
      <c r="W331" s="29"/>
      <c r="X331" s="34"/>
      <c r="Y331" s="152"/>
      <c r="Z331" s="34"/>
    </row>
    <row r="332" spans="1:26" s="190" customFormat="1" x14ac:dyDescent="0.2">
      <c r="A332" s="152"/>
      <c r="C332" s="29"/>
      <c r="D332" s="10"/>
      <c r="E332" s="29"/>
      <c r="F332" s="152"/>
      <c r="G332" s="2"/>
      <c r="H332" s="34"/>
      <c r="I332" s="250"/>
      <c r="J332" s="11"/>
      <c r="K332" s="11"/>
      <c r="L332" s="11"/>
      <c r="M332" s="11"/>
      <c r="N332" s="152"/>
      <c r="O332" s="29"/>
      <c r="P332" s="11"/>
      <c r="Q332" s="231"/>
      <c r="S332" s="29"/>
      <c r="W332" s="29"/>
      <c r="X332" s="34"/>
      <c r="Y332" s="152"/>
      <c r="Z332" s="34"/>
    </row>
    <row r="333" spans="1:26" s="190" customFormat="1" x14ac:dyDescent="0.2">
      <c r="A333" s="152"/>
      <c r="C333" s="29"/>
      <c r="D333" s="10"/>
      <c r="E333" s="29"/>
      <c r="F333" s="152"/>
      <c r="G333" s="2"/>
      <c r="H333" s="34"/>
      <c r="I333" s="250"/>
      <c r="J333" s="11"/>
      <c r="K333" s="11"/>
      <c r="L333" s="11"/>
      <c r="M333" s="11"/>
      <c r="N333" s="152"/>
      <c r="O333" s="29"/>
      <c r="P333" s="11"/>
      <c r="Q333" s="231"/>
      <c r="S333" s="29"/>
      <c r="W333" s="29"/>
      <c r="X333" s="34"/>
      <c r="Y333" s="152"/>
      <c r="Z333" s="34"/>
    </row>
    <row r="334" spans="1:26" s="190" customFormat="1" x14ac:dyDescent="0.2">
      <c r="A334" s="152"/>
      <c r="C334" s="29"/>
      <c r="D334" s="10"/>
      <c r="E334" s="29"/>
      <c r="F334" s="152"/>
      <c r="G334" s="2"/>
      <c r="H334" s="34"/>
      <c r="I334" s="250"/>
      <c r="J334" s="11"/>
      <c r="K334" s="11"/>
      <c r="L334" s="11"/>
      <c r="M334" s="11"/>
      <c r="N334" s="152"/>
      <c r="O334" s="29"/>
      <c r="P334" s="11"/>
      <c r="Q334" s="231"/>
      <c r="S334" s="29"/>
      <c r="W334" s="29"/>
      <c r="X334" s="34"/>
      <c r="Y334" s="152"/>
      <c r="Z334" s="34"/>
    </row>
    <row r="335" spans="1:26" s="190" customFormat="1" x14ac:dyDescent="0.2">
      <c r="A335" s="152"/>
      <c r="C335" s="29"/>
      <c r="D335" s="10"/>
      <c r="E335" s="29"/>
      <c r="F335" s="152"/>
      <c r="G335" s="2"/>
      <c r="H335" s="34"/>
      <c r="I335" s="250"/>
      <c r="J335" s="11"/>
      <c r="K335" s="11"/>
      <c r="L335" s="11"/>
      <c r="M335" s="11"/>
      <c r="N335" s="152"/>
      <c r="O335" s="29"/>
      <c r="P335" s="11"/>
      <c r="Q335" s="231"/>
      <c r="S335" s="29"/>
      <c r="W335" s="29"/>
      <c r="X335" s="34"/>
      <c r="Y335" s="152"/>
      <c r="Z335" s="34"/>
    </row>
    <row r="336" spans="1:26" s="190" customFormat="1" x14ac:dyDescent="0.2">
      <c r="A336" s="152"/>
      <c r="C336" s="29"/>
      <c r="D336" s="10"/>
      <c r="E336" s="29"/>
      <c r="F336" s="152"/>
      <c r="G336" s="2"/>
      <c r="H336" s="34"/>
      <c r="I336" s="250"/>
      <c r="J336" s="11"/>
      <c r="K336" s="11"/>
      <c r="L336" s="11"/>
      <c r="M336" s="11"/>
      <c r="N336" s="152"/>
      <c r="O336" s="29"/>
      <c r="P336" s="11"/>
      <c r="Q336" s="231"/>
      <c r="S336" s="29"/>
      <c r="W336" s="29"/>
      <c r="X336" s="34"/>
      <c r="Y336" s="152"/>
      <c r="Z336" s="34"/>
    </row>
    <row r="337" spans="1:26" s="190" customFormat="1" x14ac:dyDescent="0.2">
      <c r="A337" s="152"/>
      <c r="C337" s="29"/>
      <c r="D337" s="10"/>
      <c r="E337" s="29"/>
      <c r="F337" s="152"/>
      <c r="G337" s="2"/>
      <c r="H337" s="34"/>
      <c r="I337" s="250"/>
      <c r="J337" s="11"/>
      <c r="K337" s="11"/>
      <c r="L337" s="11"/>
      <c r="M337" s="11"/>
      <c r="N337" s="152"/>
      <c r="O337" s="29"/>
      <c r="P337" s="11"/>
      <c r="Q337" s="231"/>
      <c r="S337" s="29"/>
      <c r="W337" s="29"/>
      <c r="X337" s="34"/>
      <c r="Y337" s="152"/>
      <c r="Z337" s="34"/>
    </row>
    <row r="338" spans="1:26" s="190" customFormat="1" x14ac:dyDescent="0.2">
      <c r="A338" s="152"/>
      <c r="C338" s="29"/>
      <c r="D338" s="10"/>
      <c r="E338" s="29"/>
      <c r="F338" s="152"/>
      <c r="G338" s="2"/>
      <c r="H338" s="34"/>
      <c r="I338" s="250"/>
      <c r="J338" s="11"/>
      <c r="K338" s="11"/>
      <c r="L338" s="11"/>
      <c r="M338" s="11"/>
      <c r="N338" s="152"/>
      <c r="O338" s="29"/>
      <c r="P338" s="11"/>
      <c r="Q338" s="231"/>
      <c r="S338" s="29"/>
      <c r="W338" s="29"/>
      <c r="X338" s="34"/>
      <c r="Y338" s="152"/>
      <c r="Z338" s="34"/>
    </row>
    <row r="339" spans="1:26" s="190" customFormat="1" x14ac:dyDescent="0.2">
      <c r="A339" s="152"/>
      <c r="C339" s="29"/>
      <c r="D339" s="10"/>
      <c r="E339" s="29"/>
      <c r="F339" s="152"/>
      <c r="G339" s="2"/>
      <c r="H339" s="34"/>
      <c r="I339" s="250"/>
      <c r="J339" s="11"/>
      <c r="K339" s="11"/>
      <c r="L339" s="11"/>
      <c r="M339" s="11"/>
      <c r="N339" s="152"/>
      <c r="O339" s="29"/>
      <c r="P339" s="11"/>
      <c r="Q339" s="231"/>
      <c r="S339" s="29"/>
      <c r="W339" s="29"/>
      <c r="X339" s="34"/>
      <c r="Y339" s="152"/>
      <c r="Z339" s="34"/>
    </row>
    <row r="340" spans="1:26" s="190" customFormat="1" x14ac:dyDescent="0.2">
      <c r="A340" s="152"/>
      <c r="C340" s="29"/>
      <c r="D340" s="10"/>
      <c r="E340" s="29"/>
      <c r="F340" s="152"/>
      <c r="G340" s="2"/>
      <c r="H340" s="34"/>
      <c r="I340" s="250"/>
      <c r="J340" s="11"/>
      <c r="K340" s="11"/>
      <c r="L340" s="11"/>
      <c r="M340" s="11"/>
      <c r="N340" s="152"/>
      <c r="O340" s="29"/>
      <c r="P340" s="11"/>
      <c r="Q340" s="231"/>
      <c r="S340" s="29"/>
      <c r="W340" s="29"/>
      <c r="X340" s="34"/>
      <c r="Y340" s="152"/>
      <c r="Z340" s="34"/>
    </row>
    <row r="341" spans="1:26" s="190" customFormat="1" x14ac:dyDescent="0.2">
      <c r="A341" s="152"/>
      <c r="C341" s="29"/>
      <c r="D341" s="10"/>
      <c r="E341" s="29"/>
      <c r="F341" s="152"/>
      <c r="G341" s="2"/>
      <c r="H341" s="34"/>
      <c r="I341" s="250"/>
      <c r="J341" s="11"/>
      <c r="K341" s="11"/>
      <c r="L341" s="11"/>
      <c r="M341" s="11"/>
      <c r="N341" s="152"/>
      <c r="O341" s="29"/>
      <c r="P341" s="11"/>
      <c r="Q341" s="231"/>
      <c r="S341" s="29"/>
      <c r="W341" s="29"/>
      <c r="X341" s="34"/>
      <c r="Y341" s="152"/>
      <c r="Z341" s="34"/>
    </row>
    <row r="342" spans="1:26" s="190" customFormat="1" x14ac:dyDescent="0.2">
      <c r="A342" s="152"/>
      <c r="C342" s="29"/>
      <c r="D342" s="10"/>
      <c r="E342" s="29"/>
      <c r="F342" s="152"/>
      <c r="G342" s="2"/>
      <c r="H342" s="34"/>
      <c r="I342" s="250"/>
      <c r="J342" s="11"/>
      <c r="K342" s="11"/>
      <c r="L342" s="11"/>
      <c r="M342" s="11"/>
      <c r="N342" s="152"/>
      <c r="O342" s="29"/>
      <c r="P342" s="11"/>
      <c r="Q342" s="231"/>
      <c r="S342" s="29"/>
      <c r="W342" s="29"/>
      <c r="X342" s="34"/>
      <c r="Y342" s="152"/>
      <c r="Z342" s="34"/>
    </row>
    <row r="343" spans="1:26" s="190" customFormat="1" x14ac:dyDescent="0.2">
      <c r="A343" s="152"/>
      <c r="C343" s="29"/>
      <c r="D343" s="10"/>
      <c r="E343" s="29"/>
      <c r="F343" s="152"/>
      <c r="G343" s="2"/>
      <c r="H343" s="34"/>
      <c r="I343" s="250"/>
      <c r="J343" s="11"/>
      <c r="K343" s="11"/>
      <c r="L343" s="11"/>
      <c r="M343" s="11"/>
      <c r="N343" s="152"/>
      <c r="O343" s="29"/>
      <c r="P343" s="11"/>
      <c r="Q343" s="231"/>
      <c r="S343" s="29"/>
      <c r="W343" s="29"/>
      <c r="X343" s="34"/>
      <c r="Y343" s="152"/>
      <c r="Z343" s="34"/>
    </row>
    <row r="344" spans="1:26" s="190" customFormat="1" x14ac:dyDescent="0.2">
      <c r="A344" s="152"/>
      <c r="C344" s="29"/>
      <c r="D344" s="10"/>
      <c r="E344" s="29"/>
      <c r="F344" s="152"/>
      <c r="G344" s="2"/>
      <c r="H344" s="34"/>
      <c r="I344" s="250"/>
      <c r="J344" s="11"/>
      <c r="K344" s="11"/>
      <c r="L344" s="11"/>
      <c r="M344" s="11"/>
      <c r="N344" s="152"/>
      <c r="O344" s="29"/>
      <c r="P344" s="11"/>
      <c r="Q344" s="231"/>
      <c r="S344" s="29"/>
      <c r="W344" s="29"/>
      <c r="X344" s="34"/>
      <c r="Y344" s="152"/>
      <c r="Z344" s="34"/>
    </row>
  </sheetData>
  <autoFilter ref="A1:Z53" xr:uid="{00000000-0009-0000-0000-000004000000}"/>
  <dataValidations count="8">
    <dataValidation type="list" allowBlank="1" showInputMessage="1" showErrorMessage="1" sqref="V1:V1048576" xr:uid="{00000000-0002-0000-0400-000000000000}">
      <formula1>"Employee, Contractor, DOD"</formula1>
    </dataValidation>
    <dataValidation type="list" allowBlank="1" showInputMessage="1" showErrorMessage="1" sqref="Q2:Q344" xr:uid="{00000000-0002-0000-0400-000001000000}">
      <formula1>"POSITIVE, NEGATIVE, PENDING, N/A"</formula1>
    </dataValidation>
    <dataValidation type="list" allowBlank="1" showInputMessage="1" showErrorMessage="1" sqref="S2:S1048576" xr:uid="{00000000-0002-0000-0400-000002000000}">
      <formula1>"OPEN, CLOSED"</formula1>
    </dataValidation>
    <dataValidation type="list" allowBlank="1" showInputMessage="1" showErrorMessage="1" sqref="C2:C1048576" xr:uid="{00000000-0002-0000-0400-000003000000}">
      <formula1>"USBP"</formula1>
    </dataValidation>
    <dataValidation type="date" operator="greaterThan" allowBlank="1" showInputMessage="1" showErrorMessage="1" sqref="R2:R1048576 T2:U1048576 B2:B1048576" xr:uid="{00000000-0002-0000-0400-000004000000}">
      <formula1>43831</formula1>
    </dataValidation>
    <dataValidation type="whole" allowBlank="1" showInputMessage="1" showErrorMessage="1" sqref="I1:I1048576" xr:uid="{00000000-0002-0000-0400-000005000000}">
      <formula1>0</formula1>
      <formula2>1</formula2>
    </dataValidation>
    <dataValidation operator="greaterThan" allowBlank="1" showInputMessage="1" showErrorMessage="1" sqref="B1 R1 T1:U1" xr:uid="{00000000-0002-0000-0400-000006000000}"/>
    <dataValidation type="list" allowBlank="1" showInputMessage="1" showErrorMessage="1" sqref="O2:O1048576 J2:M344 P2:P344" xr:uid="{00000000-0002-0000-0400-000007000000}">
      <formula1>"YES,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8000000}">
          <x14:formula1>
            <xm:f>'/Users/jenniferbudd/Documents/C:\Users\ADBID5O\Desktop\[Contractor_and_DoD_Staging.xlsx]Official_Sector_Station_Codes'!#REF!</xm:f>
          </x14:formula1>
          <xm:sqref>D1:E1 D5:E1048576</xm:sqref>
        </x14:dataValidation>
        <x14:dataValidation type="list" allowBlank="1" showInputMessage="1" showErrorMessage="1" xr:uid="{00000000-0002-0000-0400-000009000000}">
          <x14:formula1>
            <xm:f>'/Users/jenniferbudd/Documents/C:\Users\ADBID5O\Desktop\[Contractor_and_DoD_Staging.xlsx]Sheet1'!#REF!</xm:f>
          </x14:formula1>
          <xm:sqref>W1 W5:W1048576</xm:sqref>
        </x14:dataValidation>
        <x14:dataValidation type="list" allowBlank="1" showInputMessage="1" showErrorMessage="1" xr:uid="{00000000-0002-0000-0400-00000A000000}">
          <x14:formula1>
            <xm:f>[DoD_Staging.xlsx]Sheet1!#REF!</xm:f>
          </x14:formula1>
          <xm:sqref>W2:W4</xm:sqref>
        </x14:dataValidation>
        <x14:dataValidation type="list" allowBlank="1" showInputMessage="1" showErrorMessage="1" xr:uid="{00000000-0002-0000-0400-00000B000000}">
          <x14:formula1>
            <xm:f>[DoD_Staging.xlsx]Official_Sector_Station_Codes!#REF!</xm:f>
          </x14:formula1>
          <xm:sqref>D2:E4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9"/>
  <sheetViews>
    <sheetView workbookViewId="0"/>
  </sheetViews>
  <sheetFormatPr baseColWidth="10" defaultColWidth="9.1640625" defaultRowHeight="15" x14ac:dyDescent="0.2"/>
  <cols>
    <col min="1" max="1" width="14.33203125" style="27" bestFit="1" customWidth="1"/>
    <col min="2" max="2" width="17.5" style="28" bestFit="1" customWidth="1"/>
    <col min="3" max="3" width="23.83203125" style="27" customWidth="1"/>
    <col min="4" max="4" width="18.33203125" style="28" bestFit="1" customWidth="1"/>
    <col min="5" max="5" width="49" style="265" customWidth="1"/>
    <col min="6" max="6" width="22.1640625" style="27" customWidth="1"/>
    <col min="7" max="7" width="27.5" style="27" customWidth="1"/>
    <col min="8" max="16384" width="9.1640625" style="27"/>
  </cols>
  <sheetData>
    <row r="1" spans="1:6" s="264" customFormat="1" x14ac:dyDescent="0.2">
      <c r="A1" s="263" t="s">
        <v>1166</v>
      </c>
      <c r="B1" s="263" t="s">
        <v>1167</v>
      </c>
      <c r="C1" s="263" t="s">
        <v>1168</v>
      </c>
      <c r="D1" s="263" t="s">
        <v>1169</v>
      </c>
      <c r="E1" s="263" t="s">
        <v>1170</v>
      </c>
      <c r="F1" s="263" t="s">
        <v>1171</v>
      </c>
    </row>
    <row r="2" spans="1:6" x14ac:dyDescent="0.2">
      <c r="A2" s="27" t="s">
        <v>89</v>
      </c>
      <c r="B2" s="28" t="s">
        <v>35</v>
      </c>
      <c r="C2" s="27" t="s">
        <v>1172</v>
      </c>
      <c r="D2" s="28" t="s">
        <v>177</v>
      </c>
      <c r="E2" s="265" t="s">
        <v>1173</v>
      </c>
      <c r="F2" s="27" t="s">
        <v>1174</v>
      </c>
    </row>
    <row r="3" spans="1:6" x14ac:dyDescent="0.2">
      <c r="A3" s="27" t="s">
        <v>86</v>
      </c>
      <c r="B3" s="28" t="s">
        <v>28</v>
      </c>
      <c r="C3" s="27" t="s">
        <v>1175</v>
      </c>
      <c r="D3" s="28" t="s">
        <v>111</v>
      </c>
      <c r="E3" s="265" t="s">
        <v>1176</v>
      </c>
      <c r="F3" s="27" t="s">
        <v>1177</v>
      </c>
    </row>
    <row r="4" spans="1:6" x14ac:dyDescent="0.2">
      <c r="A4" s="27" t="s">
        <v>86</v>
      </c>
      <c r="B4" s="28" t="s">
        <v>28</v>
      </c>
      <c r="C4" s="27" t="s">
        <v>1175</v>
      </c>
      <c r="D4" s="28" t="s">
        <v>324</v>
      </c>
      <c r="E4" s="265" t="s">
        <v>1178</v>
      </c>
      <c r="F4" s="27" t="s">
        <v>1179</v>
      </c>
    </row>
    <row r="5" spans="1:6" x14ac:dyDescent="0.2">
      <c r="A5" s="27" t="s">
        <v>86</v>
      </c>
      <c r="B5" s="28" t="s">
        <v>25</v>
      </c>
      <c r="C5" s="27" t="s">
        <v>1180</v>
      </c>
      <c r="D5" s="28" t="s">
        <v>278</v>
      </c>
      <c r="E5" s="265" t="s">
        <v>1181</v>
      </c>
      <c r="F5" s="27" t="s">
        <v>1182</v>
      </c>
    </row>
    <row r="6" spans="1:6" x14ac:dyDescent="0.2">
      <c r="A6" s="27" t="s">
        <v>86</v>
      </c>
      <c r="B6" s="28" t="s">
        <v>25</v>
      </c>
      <c r="C6" s="27" t="s">
        <v>1180</v>
      </c>
      <c r="D6" s="28" t="s">
        <v>1183</v>
      </c>
      <c r="E6" s="265" t="s">
        <v>1184</v>
      </c>
      <c r="F6" s="27" t="s">
        <v>1185</v>
      </c>
    </row>
    <row r="7" spans="1:6" x14ac:dyDescent="0.2">
      <c r="A7" s="27" t="s">
        <v>72</v>
      </c>
      <c r="B7" s="28" t="s">
        <v>19</v>
      </c>
      <c r="C7" s="27" t="s">
        <v>1186</v>
      </c>
      <c r="D7" s="28" t="s">
        <v>1187</v>
      </c>
      <c r="E7" s="265" t="s">
        <v>1188</v>
      </c>
      <c r="F7" s="27" t="s">
        <v>1189</v>
      </c>
    </row>
    <row r="8" spans="1:6" x14ac:dyDescent="0.2">
      <c r="A8" s="27" t="s">
        <v>72</v>
      </c>
      <c r="B8" s="28" t="s">
        <v>22</v>
      </c>
      <c r="C8" s="27" t="s">
        <v>1190</v>
      </c>
      <c r="D8" s="28" t="s">
        <v>1191</v>
      </c>
      <c r="E8" s="265" t="s">
        <v>1192</v>
      </c>
      <c r="F8" s="27" t="s">
        <v>1193</v>
      </c>
    </row>
    <row r="9" spans="1:6" x14ac:dyDescent="0.2">
      <c r="A9" s="27" t="s">
        <v>89</v>
      </c>
      <c r="B9" s="28" t="s">
        <v>37</v>
      </c>
      <c r="C9" s="27" t="s">
        <v>1194</v>
      </c>
      <c r="D9" s="28" t="s">
        <v>1195</v>
      </c>
      <c r="E9" s="265" t="s">
        <v>1196</v>
      </c>
      <c r="F9" s="27" t="s">
        <v>1197</v>
      </c>
    </row>
    <row r="10" spans="1:6" x14ac:dyDescent="0.2">
      <c r="A10" s="27" t="s">
        <v>86</v>
      </c>
      <c r="B10" s="28" t="s">
        <v>25</v>
      </c>
      <c r="C10" s="27" t="s">
        <v>1180</v>
      </c>
      <c r="D10" s="28" t="s">
        <v>1198</v>
      </c>
      <c r="E10" s="265" t="s">
        <v>1180</v>
      </c>
      <c r="F10" s="27" t="s">
        <v>1199</v>
      </c>
    </row>
    <row r="11" spans="1:6" x14ac:dyDescent="0.2">
      <c r="A11" s="27" t="s">
        <v>89</v>
      </c>
      <c r="B11" s="28" t="s">
        <v>37</v>
      </c>
      <c r="C11" s="27" t="s">
        <v>1194</v>
      </c>
      <c r="D11" s="28" t="s">
        <v>799</v>
      </c>
      <c r="E11" s="265" t="s">
        <v>1194</v>
      </c>
      <c r="F11" s="27" t="s">
        <v>1200</v>
      </c>
    </row>
    <row r="12" spans="1:6" x14ac:dyDescent="0.2">
      <c r="A12" s="27" t="s">
        <v>89</v>
      </c>
      <c r="B12" s="28" t="s">
        <v>36</v>
      </c>
      <c r="C12" s="27" t="s">
        <v>1201</v>
      </c>
      <c r="D12" s="28" t="s">
        <v>283</v>
      </c>
      <c r="E12" s="265" t="s">
        <v>1202</v>
      </c>
      <c r="F12" s="27" t="s">
        <v>1203</v>
      </c>
    </row>
    <row r="13" spans="1:6" x14ac:dyDescent="0.2">
      <c r="A13" s="27" t="s">
        <v>89</v>
      </c>
      <c r="B13" s="28" t="s">
        <v>38</v>
      </c>
      <c r="C13" s="27" t="s">
        <v>1204</v>
      </c>
      <c r="D13" s="28" t="s">
        <v>721</v>
      </c>
      <c r="E13" s="265" t="s">
        <v>1205</v>
      </c>
      <c r="F13" s="27" t="s">
        <v>1206</v>
      </c>
    </row>
    <row r="14" spans="1:6" x14ac:dyDescent="0.2">
      <c r="A14" s="27" t="s">
        <v>86</v>
      </c>
      <c r="B14" s="28" t="s">
        <v>30</v>
      </c>
      <c r="C14" s="27" t="s">
        <v>1207</v>
      </c>
      <c r="D14" s="28" t="s">
        <v>868</v>
      </c>
      <c r="E14" s="265" t="s">
        <v>1208</v>
      </c>
      <c r="F14" s="27" t="s">
        <v>1209</v>
      </c>
    </row>
    <row r="15" spans="1:6" x14ac:dyDescent="0.2">
      <c r="A15" s="27" t="s">
        <v>89</v>
      </c>
      <c r="B15" s="28" t="s">
        <v>33</v>
      </c>
      <c r="C15" s="27" t="s">
        <v>1210</v>
      </c>
      <c r="D15" s="28" t="s">
        <v>251</v>
      </c>
      <c r="E15" s="265" t="s">
        <v>1211</v>
      </c>
      <c r="F15" s="27" t="s">
        <v>1212</v>
      </c>
    </row>
    <row r="16" spans="1:6" x14ac:dyDescent="0.2">
      <c r="A16" s="27" t="s">
        <v>72</v>
      </c>
      <c r="B16" s="28" t="s">
        <v>15</v>
      </c>
      <c r="C16" s="27" t="s">
        <v>1213</v>
      </c>
      <c r="D16" s="28" t="s">
        <v>963</v>
      </c>
      <c r="E16" s="265" t="s">
        <v>1214</v>
      </c>
      <c r="F16" s="27" t="s">
        <v>1215</v>
      </c>
    </row>
    <row r="17" spans="1:6" x14ac:dyDescent="0.2">
      <c r="A17" s="27" t="s">
        <v>89</v>
      </c>
      <c r="B17" s="28" t="s">
        <v>35</v>
      </c>
      <c r="C17" s="27" t="s">
        <v>1172</v>
      </c>
      <c r="D17" s="28" t="s">
        <v>175</v>
      </c>
      <c r="E17" s="265" t="s">
        <v>1216</v>
      </c>
      <c r="F17" s="27" t="s">
        <v>1217</v>
      </c>
    </row>
    <row r="18" spans="1:6" x14ac:dyDescent="0.2">
      <c r="A18" s="27" t="s">
        <v>89</v>
      </c>
      <c r="B18" s="28" t="s">
        <v>33</v>
      </c>
      <c r="C18" s="27" t="s">
        <v>1210</v>
      </c>
      <c r="D18" s="28" t="s">
        <v>157</v>
      </c>
      <c r="E18" s="265" t="s">
        <v>1218</v>
      </c>
      <c r="F18" s="27" t="s">
        <v>1219</v>
      </c>
    </row>
    <row r="19" spans="1:6" x14ac:dyDescent="0.2">
      <c r="A19" s="27" t="s">
        <v>72</v>
      </c>
      <c r="B19" s="28" t="s">
        <v>20</v>
      </c>
      <c r="C19" s="27" t="s">
        <v>1220</v>
      </c>
      <c r="D19" s="28" t="s">
        <v>242</v>
      </c>
      <c r="E19" s="265" t="s">
        <v>1221</v>
      </c>
      <c r="F19" s="27" t="s">
        <v>1222</v>
      </c>
    </row>
    <row r="20" spans="1:6" x14ac:dyDescent="0.2">
      <c r="A20" s="27" t="s">
        <v>86</v>
      </c>
      <c r="B20" s="28" t="s">
        <v>26</v>
      </c>
      <c r="C20" s="27" t="s">
        <v>1223</v>
      </c>
      <c r="D20" s="28" t="s">
        <v>296</v>
      </c>
      <c r="E20" s="265" t="s">
        <v>1223</v>
      </c>
      <c r="F20" s="27" t="s">
        <v>1224</v>
      </c>
    </row>
    <row r="21" spans="1:6" x14ac:dyDescent="0.2">
      <c r="A21" s="27" t="s">
        <v>72</v>
      </c>
      <c r="B21" s="28" t="s">
        <v>22</v>
      </c>
      <c r="C21" s="27" t="s">
        <v>1190</v>
      </c>
      <c r="D21" s="28" t="s">
        <v>910</v>
      </c>
      <c r="E21" s="265" t="s">
        <v>1225</v>
      </c>
      <c r="F21" s="27" t="s">
        <v>1226</v>
      </c>
    </row>
    <row r="22" spans="1:6" x14ac:dyDescent="0.2">
      <c r="A22" s="27" t="s">
        <v>72</v>
      </c>
      <c r="B22" s="28" t="s">
        <v>16</v>
      </c>
      <c r="C22" s="27" t="s">
        <v>1227</v>
      </c>
      <c r="D22" s="28" t="s">
        <v>219</v>
      </c>
      <c r="E22" s="265" t="s">
        <v>1228</v>
      </c>
      <c r="F22" s="27" t="s">
        <v>1229</v>
      </c>
    </row>
    <row r="23" spans="1:6" x14ac:dyDescent="0.2">
      <c r="A23" s="27" t="s">
        <v>89</v>
      </c>
      <c r="B23" s="28" t="s">
        <v>34</v>
      </c>
      <c r="C23" s="27" t="s">
        <v>1230</v>
      </c>
      <c r="D23" s="28" t="s">
        <v>95</v>
      </c>
      <c r="E23" s="265" t="s">
        <v>1231</v>
      </c>
      <c r="F23" s="27" t="s">
        <v>1232</v>
      </c>
    </row>
    <row r="24" spans="1:6" x14ac:dyDescent="0.2">
      <c r="A24" s="27" t="s">
        <v>89</v>
      </c>
      <c r="B24" s="28" t="s">
        <v>33</v>
      </c>
      <c r="C24" s="27" t="s">
        <v>1210</v>
      </c>
      <c r="D24" s="28" t="s">
        <v>263</v>
      </c>
      <c r="E24" s="265" t="s">
        <v>1233</v>
      </c>
      <c r="F24" s="27" t="s">
        <v>1234</v>
      </c>
    </row>
    <row r="25" spans="1:6" x14ac:dyDescent="0.2">
      <c r="A25" s="27" t="s">
        <v>72</v>
      </c>
      <c r="B25" s="28" t="s">
        <v>15</v>
      </c>
      <c r="C25" s="27" t="s">
        <v>1213</v>
      </c>
      <c r="D25" s="28" t="s">
        <v>1235</v>
      </c>
      <c r="E25" s="265" t="s">
        <v>1236</v>
      </c>
      <c r="F25" s="27" t="s">
        <v>1237</v>
      </c>
    </row>
    <row r="26" spans="1:6" x14ac:dyDescent="0.2">
      <c r="A26" s="27" t="s">
        <v>89</v>
      </c>
      <c r="B26" s="28" t="s">
        <v>35</v>
      </c>
      <c r="C26" s="27" t="s">
        <v>1172</v>
      </c>
      <c r="D26" s="28" t="s">
        <v>270</v>
      </c>
      <c r="E26" s="265" t="s">
        <v>1238</v>
      </c>
      <c r="F26" s="27" t="s">
        <v>1239</v>
      </c>
    </row>
    <row r="27" spans="1:6" x14ac:dyDescent="0.2">
      <c r="A27" s="27" t="s">
        <v>72</v>
      </c>
      <c r="B27" s="28" t="s">
        <v>22</v>
      </c>
      <c r="C27" s="27" t="s">
        <v>1190</v>
      </c>
      <c r="D27" s="28" t="s">
        <v>166</v>
      </c>
      <c r="E27" s="265" t="s">
        <v>1240</v>
      </c>
      <c r="F27" s="27" t="s">
        <v>1241</v>
      </c>
    </row>
    <row r="28" spans="1:6" x14ac:dyDescent="0.2">
      <c r="A28" s="27" t="s">
        <v>89</v>
      </c>
      <c r="B28" s="28" t="s">
        <v>33</v>
      </c>
      <c r="C28" s="27" t="s">
        <v>1210</v>
      </c>
      <c r="D28" s="28" t="s">
        <v>147</v>
      </c>
      <c r="E28" s="265" t="s">
        <v>1242</v>
      </c>
      <c r="F28" s="27" t="s">
        <v>1243</v>
      </c>
    </row>
    <row r="29" spans="1:6" x14ac:dyDescent="0.2">
      <c r="A29" s="27" t="s">
        <v>86</v>
      </c>
      <c r="B29" s="28" t="s">
        <v>28</v>
      </c>
      <c r="C29" s="27" t="s">
        <v>1175</v>
      </c>
      <c r="D29" s="28" t="s">
        <v>119</v>
      </c>
      <c r="E29" s="265" t="s">
        <v>1244</v>
      </c>
      <c r="F29" s="27" t="s">
        <v>1245</v>
      </c>
    </row>
    <row r="30" spans="1:6" x14ac:dyDescent="0.2">
      <c r="A30" s="27" t="s">
        <v>89</v>
      </c>
      <c r="B30" s="28" t="s">
        <v>38</v>
      </c>
      <c r="C30" s="27" t="s">
        <v>1204</v>
      </c>
      <c r="D30" s="28" t="s">
        <v>1246</v>
      </c>
      <c r="E30" s="265" t="s">
        <v>1247</v>
      </c>
      <c r="F30" s="27" t="s">
        <v>1248</v>
      </c>
    </row>
    <row r="31" spans="1:6" x14ac:dyDescent="0.2">
      <c r="A31" s="27" t="s">
        <v>72</v>
      </c>
      <c r="B31" s="28" t="s">
        <v>15</v>
      </c>
      <c r="C31" s="27" t="s">
        <v>1213</v>
      </c>
      <c r="D31" s="28" t="s">
        <v>1249</v>
      </c>
      <c r="E31" s="265" t="s">
        <v>1250</v>
      </c>
      <c r="F31" s="27" t="s">
        <v>1251</v>
      </c>
    </row>
    <row r="32" spans="1:6" x14ac:dyDescent="0.2">
      <c r="A32" s="27" t="s">
        <v>72</v>
      </c>
      <c r="B32" s="28" t="s">
        <v>20</v>
      </c>
      <c r="C32" s="27" t="s">
        <v>1220</v>
      </c>
      <c r="D32" s="28" t="s">
        <v>565</v>
      </c>
      <c r="E32" s="265" t="s">
        <v>1252</v>
      </c>
      <c r="F32" s="27" t="s">
        <v>1253</v>
      </c>
    </row>
    <row r="33" spans="1:6" x14ac:dyDescent="0.2">
      <c r="A33" s="27" t="s">
        <v>72</v>
      </c>
      <c r="B33" s="28" t="s">
        <v>17</v>
      </c>
      <c r="C33" s="27" t="s">
        <v>1254</v>
      </c>
      <c r="D33" s="28" t="s">
        <v>734</v>
      </c>
      <c r="E33" s="265" t="s">
        <v>1255</v>
      </c>
      <c r="F33" s="27" t="s">
        <v>1256</v>
      </c>
    </row>
    <row r="34" spans="1:6" x14ac:dyDescent="0.2">
      <c r="A34" s="27" t="s">
        <v>89</v>
      </c>
      <c r="B34" s="28" t="s">
        <v>38</v>
      </c>
      <c r="C34" s="27" t="s">
        <v>1204</v>
      </c>
      <c r="D34" s="28" t="s">
        <v>1257</v>
      </c>
      <c r="E34" s="265" t="s">
        <v>1258</v>
      </c>
      <c r="F34" s="27" t="s">
        <v>1259</v>
      </c>
    </row>
    <row r="35" spans="1:6" x14ac:dyDescent="0.2">
      <c r="A35" s="27" t="s">
        <v>72</v>
      </c>
      <c r="B35" s="28" t="s">
        <v>17</v>
      </c>
      <c r="C35" s="27" t="s">
        <v>1254</v>
      </c>
      <c r="D35" s="28" t="s">
        <v>1260</v>
      </c>
      <c r="E35" s="265" t="s">
        <v>1261</v>
      </c>
      <c r="F35" s="27" t="s">
        <v>1262</v>
      </c>
    </row>
    <row r="36" spans="1:6" x14ac:dyDescent="0.2">
      <c r="A36" s="27" t="s">
        <v>72</v>
      </c>
      <c r="B36" s="28" t="s">
        <v>18</v>
      </c>
      <c r="C36" s="27" t="s">
        <v>1263</v>
      </c>
      <c r="D36" s="28" t="s">
        <v>1264</v>
      </c>
      <c r="E36" s="265" t="s">
        <v>1265</v>
      </c>
      <c r="F36" s="27" t="s">
        <v>1266</v>
      </c>
    </row>
    <row r="37" spans="1:6" x14ac:dyDescent="0.2">
      <c r="A37" s="27" t="s">
        <v>72</v>
      </c>
      <c r="B37" s="28" t="s">
        <v>15</v>
      </c>
      <c r="C37" s="27" t="s">
        <v>1213</v>
      </c>
      <c r="D37" s="28" t="s">
        <v>191</v>
      </c>
      <c r="E37" s="265" t="s">
        <v>1213</v>
      </c>
      <c r="F37" s="27" t="s">
        <v>1267</v>
      </c>
    </row>
    <row r="38" spans="1:6" x14ac:dyDescent="0.2">
      <c r="A38" s="27" t="s">
        <v>86</v>
      </c>
      <c r="B38" s="28" t="s">
        <v>28</v>
      </c>
      <c r="C38" s="27" t="s">
        <v>1175</v>
      </c>
      <c r="D38" s="28" t="s">
        <v>422</v>
      </c>
      <c r="E38" s="265" t="s">
        <v>1268</v>
      </c>
      <c r="F38" s="27" t="s">
        <v>1269</v>
      </c>
    </row>
    <row r="39" spans="1:6" x14ac:dyDescent="0.2">
      <c r="A39" s="27" t="s">
        <v>86</v>
      </c>
      <c r="B39" s="28" t="s">
        <v>27</v>
      </c>
      <c r="C39" s="27" t="s">
        <v>1270</v>
      </c>
      <c r="D39" s="28" t="s">
        <v>84</v>
      </c>
      <c r="E39" s="265" t="s">
        <v>1270</v>
      </c>
      <c r="F39" s="27" t="s">
        <v>1271</v>
      </c>
    </row>
    <row r="40" spans="1:6" x14ac:dyDescent="0.2">
      <c r="A40" s="27" t="s">
        <v>89</v>
      </c>
      <c r="B40" s="28" t="s">
        <v>35</v>
      </c>
      <c r="C40" s="27" t="s">
        <v>1172</v>
      </c>
      <c r="D40" s="28" t="s">
        <v>172</v>
      </c>
      <c r="E40" s="265" t="s">
        <v>1272</v>
      </c>
      <c r="F40" s="27" t="s">
        <v>1273</v>
      </c>
    </row>
    <row r="41" spans="1:6" x14ac:dyDescent="0.2">
      <c r="A41" s="27" t="s">
        <v>86</v>
      </c>
      <c r="B41" s="28" t="s">
        <v>30</v>
      </c>
      <c r="C41" s="27" t="s">
        <v>1207</v>
      </c>
      <c r="D41" s="28" t="s">
        <v>1274</v>
      </c>
      <c r="E41" s="265" t="s">
        <v>1275</v>
      </c>
      <c r="F41" s="27" t="s">
        <v>1276</v>
      </c>
    </row>
    <row r="42" spans="1:6" x14ac:dyDescent="0.2">
      <c r="A42" s="27" t="s">
        <v>72</v>
      </c>
      <c r="B42" s="28" t="s">
        <v>15</v>
      </c>
      <c r="C42" s="27" t="s">
        <v>1213</v>
      </c>
      <c r="D42" s="28" t="s">
        <v>1277</v>
      </c>
      <c r="E42" s="265" t="s">
        <v>1278</v>
      </c>
      <c r="F42" s="27" t="s">
        <v>1279</v>
      </c>
    </row>
    <row r="43" spans="1:6" x14ac:dyDescent="0.2">
      <c r="A43" s="27" t="s">
        <v>72</v>
      </c>
      <c r="B43" s="28" t="s">
        <v>15</v>
      </c>
      <c r="C43" s="27" t="s">
        <v>1213</v>
      </c>
      <c r="D43" s="28" t="s">
        <v>82</v>
      </c>
      <c r="E43" s="265" t="s">
        <v>1280</v>
      </c>
      <c r="F43" s="27" t="s">
        <v>1279</v>
      </c>
    </row>
    <row r="44" spans="1:6" x14ac:dyDescent="0.2">
      <c r="A44" s="27" t="s">
        <v>89</v>
      </c>
      <c r="B44" s="28" t="s">
        <v>33</v>
      </c>
      <c r="C44" s="27" t="s">
        <v>1210</v>
      </c>
      <c r="D44" s="28" t="s">
        <v>245</v>
      </c>
      <c r="E44" s="265" t="s">
        <v>1281</v>
      </c>
      <c r="F44" s="27" t="s">
        <v>1282</v>
      </c>
    </row>
    <row r="45" spans="1:6" x14ac:dyDescent="0.2">
      <c r="A45" s="27" t="s">
        <v>89</v>
      </c>
      <c r="B45" s="28" t="s">
        <v>34</v>
      </c>
      <c r="C45" s="27" t="s">
        <v>1230</v>
      </c>
      <c r="D45" s="28" t="s">
        <v>206</v>
      </c>
      <c r="E45" s="265" t="s">
        <v>1230</v>
      </c>
      <c r="F45" s="27" t="s">
        <v>1283</v>
      </c>
    </row>
    <row r="46" spans="1:6" x14ac:dyDescent="0.2">
      <c r="A46" s="27" t="s">
        <v>86</v>
      </c>
      <c r="B46" s="28" t="s">
        <v>28</v>
      </c>
      <c r="C46" s="27" t="s">
        <v>1175</v>
      </c>
      <c r="D46" s="28" t="s">
        <v>102</v>
      </c>
      <c r="E46" s="265" t="s">
        <v>1175</v>
      </c>
      <c r="F46" s="27" t="s">
        <v>1284</v>
      </c>
    </row>
    <row r="47" spans="1:6" x14ac:dyDescent="0.2">
      <c r="A47" s="27" t="s">
        <v>86</v>
      </c>
      <c r="B47" s="28" t="s">
        <v>26</v>
      </c>
      <c r="C47" s="27" t="s">
        <v>1223</v>
      </c>
      <c r="D47" s="28" t="s">
        <v>739</v>
      </c>
      <c r="E47" s="265" t="s">
        <v>1285</v>
      </c>
      <c r="F47" s="27" t="s">
        <v>1286</v>
      </c>
    </row>
    <row r="48" spans="1:6" x14ac:dyDescent="0.2">
      <c r="A48" s="27" t="s">
        <v>89</v>
      </c>
      <c r="B48" s="28" t="s">
        <v>38</v>
      </c>
      <c r="C48" s="27" t="s">
        <v>1204</v>
      </c>
      <c r="D48" s="28" t="s">
        <v>1287</v>
      </c>
      <c r="E48" s="265" t="s">
        <v>1288</v>
      </c>
      <c r="F48" s="27" t="s">
        <v>1289</v>
      </c>
    </row>
    <row r="49" spans="1:6" x14ac:dyDescent="0.2">
      <c r="A49" s="27" t="s">
        <v>72</v>
      </c>
      <c r="B49" s="28" t="s">
        <v>20</v>
      </c>
      <c r="C49" s="27" t="s">
        <v>1220</v>
      </c>
      <c r="D49" s="28" t="s">
        <v>139</v>
      </c>
      <c r="E49" s="265" t="s">
        <v>1290</v>
      </c>
      <c r="F49" s="27" t="s">
        <v>1291</v>
      </c>
    </row>
    <row r="50" spans="1:6" x14ac:dyDescent="0.2">
      <c r="A50" s="27" t="s">
        <v>72</v>
      </c>
      <c r="B50" s="28" t="s">
        <v>20</v>
      </c>
      <c r="C50" s="27" t="s">
        <v>1220</v>
      </c>
      <c r="D50" s="28" t="s">
        <v>466</v>
      </c>
      <c r="E50" s="265" t="s">
        <v>1292</v>
      </c>
      <c r="F50" s="27" t="s">
        <v>1293</v>
      </c>
    </row>
    <row r="51" spans="1:6" x14ac:dyDescent="0.2">
      <c r="A51" s="27" t="s">
        <v>72</v>
      </c>
      <c r="B51" s="28" t="s">
        <v>16</v>
      </c>
      <c r="C51" s="27" t="s">
        <v>1227</v>
      </c>
      <c r="D51" s="28" t="s">
        <v>1294</v>
      </c>
      <c r="E51" s="265" t="s">
        <v>1295</v>
      </c>
      <c r="F51" s="27" t="s">
        <v>1296</v>
      </c>
    </row>
    <row r="52" spans="1:6" x14ac:dyDescent="0.2">
      <c r="A52" s="27" t="s">
        <v>86</v>
      </c>
      <c r="B52" s="28" t="s">
        <v>28</v>
      </c>
      <c r="C52" s="27" t="s">
        <v>1175</v>
      </c>
      <c r="D52" s="28" t="s">
        <v>845</v>
      </c>
      <c r="E52" s="265" t="s">
        <v>1297</v>
      </c>
      <c r="F52" s="27" t="s">
        <v>1298</v>
      </c>
    </row>
    <row r="53" spans="1:6" x14ac:dyDescent="0.2">
      <c r="A53" s="27" t="s">
        <v>86</v>
      </c>
      <c r="B53" s="28" t="s">
        <v>25</v>
      </c>
      <c r="C53" s="27" t="s">
        <v>1180</v>
      </c>
      <c r="D53" s="28" t="s">
        <v>1299</v>
      </c>
      <c r="E53" s="265" t="s">
        <v>1300</v>
      </c>
      <c r="F53" s="27" t="s">
        <v>1301</v>
      </c>
    </row>
    <row r="54" spans="1:6" x14ac:dyDescent="0.2">
      <c r="A54" s="27" t="s">
        <v>72</v>
      </c>
      <c r="B54" s="28" t="s">
        <v>17</v>
      </c>
      <c r="C54" s="27" t="s">
        <v>1254</v>
      </c>
      <c r="D54" s="28" t="s">
        <v>895</v>
      </c>
      <c r="E54" s="265" t="s">
        <v>1302</v>
      </c>
      <c r="F54" s="27" t="s">
        <v>1303</v>
      </c>
    </row>
    <row r="55" spans="1:6" x14ac:dyDescent="0.2">
      <c r="A55" s="27" t="s">
        <v>86</v>
      </c>
      <c r="B55" s="28" t="s">
        <v>27</v>
      </c>
      <c r="C55" s="27" t="s">
        <v>1270</v>
      </c>
      <c r="D55" s="28" t="s">
        <v>200</v>
      </c>
      <c r="E55" s="265" t="s">
        <v>1304</v>
      </c>
      <c r="F55" s="27" t="s">
        <v>1305</v>
      </c>
    </row>
    <row r="56" spans="1:6" x14ac:dyDescent="0.2">
      <c r="A56" s="27" t="s">
        <v>86</v>
      </c>
      <c r="B56" s="28" t="s">
        <v>30</v>
      </c>
      <c r="C56" s="27" t="s">
        <v>1207</v>
      </c>
      <c r="D56" s="28" t="s">
        <v>326</v>
      </c>
      <c r="E56" s="265" t="s">
        <v>1306</v>
      </c>
      <c r="F56" s="27" t="s">
        <v>1307</v>
      </c>
    </row>
    <row r="57" spans="1:6" x14ac:dyDescent="0.2">
      <c r="A57" s="27" t="s">
        <v>72</v>
      </c>
      <c r="B57" s="28" t="s">
        <v>19</v>
      </c>
      <c r="C57" s="27" t="s">
        <v>1186</v>
      </c>
      <c r="D57" s="28" t="s">
        <v>1308</v>
      </c>
      <c r="E57" s="265" t="s">
        <v>1309</v>
      </c>
      <c r="F57" s="27" t="s">
        <v>1310</v>
      </c>
    </row>
    <row r="58" spans="1:6" x14ac:dyDescent="0.2">
      <c r="A58" s="27" t="s">
        <v>72</v>
      </c>
      <c r="B58" s="28" t="s">
        <v>20</v>
      </c>
      <c r="C58" s="27" t="s">
        <v>1220</v>
      </c>
      <c r="D58" s="28" t="s">
        <v>239</v>
      </c>
      <c r="E58" s="265" t="s">
        <v>1311</v>
      </c>
      <c r="F58" s="27" t="s">
        <v>1312</v>
      </c>
    </row>
    <row r="59" spans="1:6" x14ac:dyDescent="0.2">
      <c r="A59" s="27" t="s">
        <v>86</v>
      </c>
      <c r="B59" s="28" t="s">
        <v>29</v>
      </c>
      <c r="C59" s="27" t="s">
        <v>1313</v>
      </c>
      <c r="D59" s="28" t="s">
        <v>330</v>
      </c>
      <c r="E59" s="265" t="s">
        <v>1313</v>
      </c>
      <c r="F59" s="27" t="s">
        <v>1314</v>
      </c>
    </row>
    <row r="60" spans="1:6" x14ac:dyDescent="0.2">
      <c r="A60" s="27" t="s">
        <v>72</v>
      </c>
      <c r="B60" s="28" t="s">
        <v>17</v>
      </c>
      <c r="C60" s="27" t="s">
        <v>1254</v>
      </c>
      <c r="D60" s="28" t="s">
        <v>128</v>
      </c>
      <c r="E60" s="265" t="s">
        <v>1315</v>
      </c>
      <c r="F60" s="27" t="s">
        <v>1316</v>
      </c>
    </row>
    <row r="61" spans="1:6" x14ac:dyDescent="0.2">
      <c r="A61" s="27" t="s">
        <v>72</v>
      </c>
      <c r="B61" s="28" t="s">
        <v>16</v>
      </c>
      <c r="C61" s="27" t="s">
        <v>1227</v>
      </c>
      <c r="D61" s="28" t="s">
        <v>1317</v>
      </c>
      <c r="E61" s="265" t="s">
        <v>1227</v>
      </c>
      <c r="F61" s="27" t="s">
        <v>1318</v>
      </c>
    </row>
    <row r="62" spans="1:6" x14ac:dyDescent="0.2">
      <c r="A62" s="27" t="s">
        <v>89</v>
      </c>
      <c r="B62" s="28" t="s">
        <v>33</v>
      </c>
      <c r="C62" s="27" t="s">
        <v>1210</v>
      </c>
      <c r="D62" s="28" t="s">
        <v>145</v>
      </c>
      <c r="E62" s="265" t="s">
        <v>1319</v>
      </c>
      <c r="F62" s="27" t="s">
        <v>1219</v>
      </c>
    </row>
    <row r="63" spans="1:6" x14ac:dyDescent="0.2">
      <c r="A63" s="27" t="s">
        <v>89</v>
      </c>
      <c r="B63" s="28" t="s">
        <v>34</v>
      </c>
      <c r="C63" s="27" t="s">
        <v>1230</v>
      </c>
      <c r="D63" s="28" t="s">
        <v>212</v>
      </c>
      <c r="E63" s="265" t="s">
        <v>1320</v>
      </c>
      <c r="F63" s="27" t="s">
        <v>1321</v>
      </c>
    </row>
    <row r="64" spans="1:6" x14ac:dyDescent="0.2">
      <c r="A64" s="27" t="s">
        <v>86</v>
      </c>
      <c r="B64" s="28" t="s">
        <v>30</v>
      </c>
      <c r="C64" s="27" t="s">
        <v>1207</v>
      </c>
      <c r="D64" s="28" t="s">
        <v>1322</v>
      </c>
      <c r="E64" s="265" t="s">
        <v>1323</v>
      </c>
      <c r="F64" s="27" t="s">
        <v>1324</v>
      </c>
    </row>
    <row r="65" spans="1:6" x14ac:dyDescent="0.2">
      <c r="A65" s="27" t="s">
        <v>72</v>
      </c>
      <c r="B65" s="28" t="s">
        <v>16</v>
      </c>
      <c r="C65" s="27" t="s">
        <v>1227</v>
      </c>
      <c r="D65" s="28" t="s">
        <v>1325</v>
      </c>
      <c r="E65" s="265" t="s">
        <v>1326</v>
      </c>
      <c r="F65" s="27" t="s">
        <v>1327</v>
      </c>
    </row>
    <row r="66" spans="1:6" x14ac:dyDescent="0.2">
      <c r="A66" s="27" t="s">
        <v>72</v>
      </c>
      <c r="B66" s="28" t="s">
        <v>18</v>
      </c>
      <c r="C66" s="27" t="s">
        <v>1263</v>
      </c>
      <c r="D66" s="28" t="s">
        <v>1328</v>
      </c>
      <c r="E66" s="265" t="s">
        <v>1329</v>
      </c>
      <c r="F66" s="27" t="s">
        <v>1330</v>
      </c>
    </row>
    <row r="67" spans="1:6" x14ac:dyDescent="0.2">
      <c r="A67" s="27" t="s">
        <v>72</v>
      </c>
      <c r="B67" s="28" t="s">
        <v>20</v>
      </c>
      <c r="C67" s="27" t="s">
        <v>1220</v>
      </c>
      <c r="D67" s="28" t="s">
        <v>229</v>
      </c>
      <c r="E67" s="265" t="s">
        <v>1331</v>
      </c>
      <c r="F67" s="27" t="s">
        <v>1332</v>
      </c>
    </row>
    <row r="68" spans="1:6" x14ac:dyDescent="0.2">
      <c r="A68" s="27" t="s">
        <v>72</v>
      </c>
      <c r="B68" s="28" t="s">
        <v>19</v>
      </c>
      <c r="C68" s="27" t="s">
        <v>1186</v>
      </c>
      <c r="D68" s="28" t="s">
        <v>1333</v>
      </c>
      <c r="E68" s="265" t="s">
        <v>1334</v>
      </c>
      <c r="F68" s="27" t="s">
        <v>1335</v>
      </c>
    </row>
    <row r="69" spans="1:6" x14ac:dyDescent="0.2">
      <c r="A69" s="27" t="s">
        <v>72</v>
      </c>
      <c r="B69" s="28" t="s">
        <v>17</v>
      </c>
      <c r="C69" s="27" t="s">
        <v>1254</v>
      </c>
      <c r="D69" s="28" t="s">
        <v>123</v>
      </c>
      <c r="E69" s="265" t="s">
        <v>1336</v>
      </c>
      <c r="F69" s="27" t="s">
        <v>1337</v>
      </c>
    </row>
    <row r="70" spans="1:6" x14ac:dyDescent="0.2">
      <c r="A70" s="27" t="s">
        <v>72</v>
      </c>
      <c r="B70" s="28" t="s">
        <v>17</v>
      </c>
      <c r="C70" s="27" t="s">
        <v>1254</v>
      </c>
      <c r="D70" s="28" t="s">
        <v>838</v>
      </c>
      <c r="E70" s="265" t="s">
        <v>1338</v>
      </c>
      <c r="F70" s="27" t="s">
        <v>1337</v>
      </c>
    </row>
    <row r="71" spans="1:6" x14ac:dyDescent="0.2">
      <c r="A71" s="27" t="s">
        <v>72</v>
      </c>
      <c r="B71" s="28" t="s">
        <v>17</v>
      </c>
      <c r="C71" s="27" t="s">
        <v>1254</v>
      </c>
      <c r="D71" s="28" t="s">
        <v>517</v>
      </c>
      <c r="E71" s="265" t="s">
        <v>1339</v>
      </c>
      <c r="F71" s="27" t="s">
        <v>1337</v>
      </c>
    </row>
    <row r="72" spans="1:6" x14ac:dyDescent="0.2">
      <c r="A72" s="27" t="s">
        <v>86</v>
      </c>
      <c r="B72" s="28" t="s">
        <v>28</v>
      </c>
      <c r="C72" s="27" t="s">
        <v>1175</v>
      </c>
      <c r="D72" s="28" t="s">
        <v>109</v>
      </c>
      <c r="E72" s="265" t="s">
        <v>1340</v>
      </c>
      <c r="F72" s="27" t="s">
        <v>1341</v>
      </c>
    </row>
    <row r="73" spans="1:6" x14ac:dyDescent="0.2">
      <c r="A73" s="27" t="s">
        <v>86</v>
      </c>
      <c r="B73" s="28" t="s">
        <v>28</v>
      </c>
      <c r="C73" s="27" t="s">
        <v>1175</v>
      </c>
      <c r="D73" s="28" t="s">
        <v>113</v>
      </c>
      <c r="E73" s="265" t="s">
        <v>1342</v>
      </c>
      <c r="F73" s="27" t="s">
        <v>1343</v>
      </c>
    </row>
    <row r="74" spans="1:6" x14ac:dyDescent="0.2">
      <c r="A74" s="27" t="s">
        <v>86</v>
      </c>
      <c r="B74" s="28" t="s">
        <v>25</v>
      </c>
      <c r="C74" s="27" t="s">
        <v>1180</v>
      </c>
      <c r="D74" s="28" t="s">
        <v>1344</v>
      </c>
      <c r="E74" s="265" t="s">
        <v>1345</v>
      </c>
      <c r="F74" s="27" t="s">
        <v>1346</v>
      </c>
    </row>
    <row r="75" spans="1:6" x14ac:dyDescent="0.2">
      <c r="A75" s="27" t="s">
        <v>86</v>
      </c>
      <c r="B75" s="28" t="s">
        <v>29</v>
      </c>
      <c r="C75" s="27" t="s">
        <v>1313</v>
      </c>
      <c r="D75" s="28" t="s">
        <v>434</v>
      </c>
      <c r="E75" s="265" t="s">
        <v>1347</v>
      </c>
      <c r="F75" s="27" t="s">
        <v>1348</v>
      </c>
    </row>
    <row r="76" spans="1:6" x14ac:dyDescent="0.2">
      <c r="A76" s="27" t="s">
        <v>72</v>
      </c>
      <c r="B76" s="28" t="s">
        <v>18</v>
      </c>
      <c r="C76" s="27" t="s">
        <v>1263</v>
      </c>
      <c r="D76" s="28" t="s">
        <v>1349</v>
      </c>
      <c r="E76" s="265" t="s">
        <v>1350</v>
      </c>
      <c r="F76" s="27" t="s">
        <v>1351</v>
      </c>
    </row>
    <row r="77" spans="1:6" x14ac:dyDescent="0.2">
      <c r="A77" s="27" t="s">
        <v>86</v>
      </c>
      <c r="B77" s="28" t="s">
        <v>25</v>
      </c>
      <c r="C77" s="27" t="s">
        <v>1180</v>
      </c>
      <c r="D77" s="28" t="s">
        <v>373</v>
      </c>
      <c r="E77" s="265" t="s">
        <v>1352</v>
      </c>
      <c r="F77" s="27" t="s">
        <v>1353</v>
      </c>
    </row>
    <row r="78" spans="1:6" x14ac:dyDescent="0.2">
      <c r="A78" s="27" t="s">
        <v>86</v>
      </c>
      <c r="B78" s="28" t="s">
        <v>27</v>
      </c>
      <c r="C78" s="27" t="s">
        <v>1270</v>
      </c>
      <c r="D78" s="28" t="s">
        <v>333</v>
      </c>
      <c r="E78" s="265" t="s">
        <v>1354</v>
      </c>
      <c r="F78" s="27" t="s">
        <v>1355</v>
      </c>
    </row>
    <row r="79" spans="1:6" x14ac:dyDescent="0.2">
      <c r="A79" s="27" t="s">
        <v>72</v>
      </c>
      <c r="B79" s="28" t="s">
        <v>22</v>
      </c>
      <c r="C79" s="27" t="s">
        <v>1190</v>
      </c>
      <c r="D79" s="28" t="s">
        <v>1356</v>
      </c>
      <c r="E79" s="265" t="s">
        <v>1357</v>
      </c>
      <c r="F79" s="27" t="s">
        <v>1358</v>
      </c>
    </row>
    <row r="80" spans="1:6" x14ac:dyDescent="0.2">
      <c r="A80" s="27" t="s">
        <v>72</v>
      </c>
      <c r="B80" s="28" t="s">
        <v>20</v>
      </c>
      <c r="C80" s="27" t="s">
        <v>1220</v>
      </c>
      <c r="D80" s="28" t="s">
        <v>131</v>
      </c>
      <c r="E80" s="265" t="s">
        <v>1359</v>
      </c>
      <c r="F80" s="27" t="s">
        <v>1360</v>
      </c>
    </row>
    <row r="81" spans="1:6" x14ac:dyDescent="0.2">
      <c r="A81" s="27" t="s">
        <v>89</v>
      </c>
      <c r="B81" s="28" t="s">
        <v>38</v>
      </c>
      <c r="C81" s="27" t="s">
        <v>1204</v>
      </c>
      <c r="D81" s="28" t="s">
        <v>1361</v>
      </c>
      <c r="E81" s="265" t="s">
        <v>1362</v>
      </c>
      <c r="F81" s="27" t="s">
        <v>1363</v>
      </c>
    </row>
    <row r="82" spans="1:6" x14ac:dyDescent="0.2">
      <c r="A82" s="27" t="s">
        <v>86</v>
      </c>
      <c r="B82" s="28" t="s">
        <v>25</v>
      </c>
      <c r="C82" s="27" t="s">
        <v>1180</v>
      </c>
      <c r="D82" s="28" t="s">
        <v>496</v>
      </c>
      <c r="E82" s="265" t="s">
        <v>1364</v>
      </c>
      <c r="F82" s="27" t="s">
        <v>1365</v>
      </c>
    </row>
    <row r="83" spans="1:6" x14ac:dyDescent="0.2">
      <c r="A83" s="27" t="s">
        <v>72</v>
      </c>
      <c r="B83" s="28" t="s">
        <v>19</v>
      </c>
      <c r="C83" s="27" t="s">
        <v>1186</v>
      </c>
      <c r="D83" s="28" t="s">
        <v>519</v>
      </c>
      <c r="E83" s="265" t="s">
        <v>1366</v>
      </c>
      <c r="F83" s="27" t="s">
        <v>1367</v>
      </c>
    </row>
    <row r="84" spans="1:6" x14ac:dyDescent="0.2">
      <c r="A84" s="27" t="s">
        <v>72</v>
      </c>
      <c r="B84" s="28" t="s">
        <v>19</v>
      </c>
      <c r="C84" s="27" t="s">
        <v>1186</v>
      </c>
      <c r="D84" s="28" t="s">
        <v>1368</v>
      </c>
      <c r="E84" s="265" t="s">
        <v>1186</v>
      </c>
      <c r="F84" s="27" t="s">
        <v>1369</v>
      </c>
    </row>
    <row r="85" spans="1:6" x14ac:dyDescent="0.2">
      <c r="A85" s="27" t="s">
        <v>72</v>
      </c>
      <c r="B85" s="28" t="s">
        <v>22</v>
      </c>
      <c r="C85" s="27" t="s">
        <v>1190</v>
      </c>
      <c r="D85" s="28" t="s">
        <v>1370</v>
      </c>
      <c r="E85" s="265" t="s">
        <v>1371</v>
      </c>
      <c r="F85" s="27" t="s">
        <v>1372</v>
      </c>
    </row>
    <row r="86" spans="1:6" x14ac:dyDescent="0.2">
      <c r="A86" s="27" t="s">
        <v>89</v>
      </c>
      <c r="B86" s="28" t="s">
        <v>33</v>
      </c>
      <c r="C86" s="27" t="s">
        <v>1210</v>
      </c>
      <c r="D86" s="28" t="s">
        <v>249</v>
      </c>
      <c r="E86" s="265" t="s">
        <v>1373</v>
      </c>
      <c r="F86" s="27" t="s">
        <v>1374</v>
      </c>
    </row>
    <row r="87" spans="1:6" x14ac:dyDescent="0.2">
      <c r="A87" s="27" t="s">
        <v>86</v>
      </c>
      <c r="B87" s="28" t="s">
        <v>26</v>
      </c>
      <c r="C87" s="27" t="s">
        <v>1223</v>
      </c>
      <c r="D87" s="28" t="s">
        <v>604</v>
      </c>
      <c r="E87" s="265" t="s">
        <v>1375</v>
      </c>
      <c r="F87" s="27" t="s">
        <v>1376</v>
      </c>
    </row>
    <row r="88" spans="1:6" x14ac:dyDescent="0.2">
      <c r="A88" s="27" t="s">
        <v>89</v>
      </c>
      <c r="B88" s="28" t="s">
        <v>35</v>
      </c>
      <c r="C88" s="27" t="s">
        <v>1172</v>
      </c>
      <c r="D88" s="28" t="s">
        <v>501</v>
      </c>
      <c r="E88" s="265" t="s">
        <v>1377</v>
      </c>
      <c r="F88" s="27" t="s">
        <v>1378</v>
      </c>
    </row>
    <row r="89" spans="1:6" x14ac:dyDescent="0.2">
      <c r="A89" s="27" t="s">
        <v>72</v>
      </c>
      <c r="B89" s="28" t="s">
        <v>22</v>
      </c>
      <c r="C89" s="27" t="s">
        <v>1190</v>
      </c>
      <c r="D89" s="28" t="s">
        <v>164</v>
      </c>
      <c r="E89" s="265" t="s">
        <v>1379</v>
      </c>
      <c r="F89" s="27" t="s">
        <v>1380</v>
      </c>
    </row>
    <row r="90" spans="1:6" x14ac:dyDescent="0.2">
      <c r="A90" s="27" t="s">
        <v>72</v>
      </c>
      <c r="B90" s="28" t="s">
        <v>18</v>
      </c>
      <c r="C90" s="27" t="s">
        <v>1263</v>
      </c>
      <c r="D90" s="28" t="s">
        <v>1381</v>
      </c>
      <c r="E90" s="265" t="s">
        <v>1382</v>
      </c>
      <c r="F90" s="27" t="s">
        <v>1383</v>
      </c>
    </row>
    <row r="91" spans="1:6" x14ac:dyDescent="0.2">
      <c r="A91" s="27" t="s">
        <v>89</v>
      </c>
      <c r="B91" s="28" t="s">
        <v>38</v>
      </c>
      <c r="C91" s="27" t="s">
        <v>1204</v>
      </c>
      <c r="D91" s="28" t="s">
        <v>1384</v>
      </c>
      <c r="E91" s="265" t="s">
        <v>1385</v>
      </c>
      <c r="F91" s="27" t="s">
        <v>1386</v>
      </c>
    </row>
    <row r="92" spans="1:6" x14ac:dyDescent="0.2">
      <c r="A92" s="27" t="s">
        <v>86</v>
      </c>
      <c r="B92" s="28" t="s">
        <v>26</v>
      </c>
      <c r="C92" s="27" t="s">
        <v>1223</v>
      </c>
      <c r="D92" s="28" t="s">
        <v>1387</v>
      </c>
      <c r="E92" s="265" t="s">
        <v>1388</v>
      </c>
      <c r="F92" s="27" t="s">
        <v>1389</v>
      </c>
    </row>
    <row r="93" spans="1:6" x14ac:dyDescent="0.2">
      <c r="A93" s="27" t="s">
        <v>86</v>
      </c>
      <c r="B93" s="28" t="s">
        <v>25</v>
      </c>
      <c r="C93" s="27" t="s">
        <v>1180</v>
      </c>
      <c r="D93" s="28" t="s">
        <v>1390</v>
      </c>
      <c r="E93" s="265" t="s">
        <v>1391</v>
      </c>
      <c r="F93" s="27" t="s">
        <v>1392</v>
      </c>
    </row>
    <row r="94" spans="1:6" x14ac:dyDescent="0.2">
      <c r="A94" s="27" t="s">
        <v>86</v>
      </c>
      <c r="B94" s="28" t="s">
        <v>30</v>
      </c>
      <c r="C94" s="27" t="s">
        <v>1207</v>
      </c>
      <c r="D94" s="28" t="s">
        <v>1393</v>
      </c>
      <c r="E94" s="265" t="s">
        <v>1394</v>
      </c>
      <c r="F94" s="27" t="s">
        <v>1395</v>
      </c>
    </row>
    <row r="95" spans="1:6" x14ac:dyDescent="0.2">
      <c r="A95" s="27" t="s">
        <v>86</v>
      </c>
      <c r="B95" s="28" t="s">
        <v>29</v>
      </c>
      <c r="C95" s="27" t="s">
        <v>1313</v>
      </c>
      <c r="D95" s="28" t="s">
        <v>1396</v>
      </c>
      <c r="E95" s="265" t="s">
        <v>1397</v>
      </c>
      <c r="F95" s="27" t="s">
        <v>1398</v>
      </c>
    </row>
    <row r="96" spans="1:6" x14ac:dyDescent="0.2">
      <c r="A96" s="27" t="s">
        <v>89</v>
      </c>
      <c r="B96" s="28" t="s">
        <v>37</v>
      </c>
      <c r="C96" s="27" t="s">
        <v>1194</v>
      </c>
      <c r="D96" s="28" t="s">
        <v>1399</v>
      </c>
      <c r="E96" s="265" t="s">
        <v>1400</v>
      </c>
      <c r="F96" s="27" t="s">
        <v>1401</v>
      </c>
    </row>
    <row r="97" spans="1:6" x14ac:dyDescent="0.2">
      <c r="A97" s="27" t="s">
        <v>86</v>
      </c>
      <c r="B97" s="28" t="s">
        <v>30</v>
      </c>
      <c r="C97" s="27" t="s">
        <v>1207</v>
      </c>
      <c r="D97" s="28" t="s">
        <v>1402</v>
      </c>
      <c r="E97" s="265" t="s">
        <v>1403</v>
      </c>
      <c r="F97" s="27" t="s">
        <v>1404</v>
      </c>
    </row>
    <row r="98" spans="1:6" x14ac:dyDescent="0.2">
      <c r="A98" s="27" t="s">
        <v>86</v>
      </c>
      <c r="B98" s="28" t="s">
        <v>25</v>
      </c>
      <c r="C98" s="27" t="s">
        <v>1180</v>
      </c>
      <c r="D98" s="28" t="s">
        <v>1405</v>
      </c>
      <c r="E98" s="265" t="s">
        <v>1406</v>
      </c>
      <c r="F98" s="27" t="s">
        <v>1407</v>
      </c>
    </row>
    <row r="99" spans="1:6" x14ac:dyDescent="0.2">
      <c r="A99" s="27" t="s">
        <v>72</v>
      </c>
      <c r="B99" s="28" t="s">
        <v>21</v>
      </c>
      <c r="C99" s="27" t="s">
        <v>1408</v>
      </c>
      <c r="D99" s="28" t="s">
        <v>1409</v>
      </c>
      <c r="E99" s="265" t="s">
        <v>1408</v>
      </c>
      <c r="F99" s="27" t="s">
        <v>1410</v>
      </c>
    </row>
    <row r="100" spans="1:6" x14ac:dyDescent="0.2">
      <c r="A100" s="27" t="s">
        <v>72</v>
      </c>
      <c r="B100" s="28" t="s">
        <v>16</v>
      </c>
      <c r="C100" s="27" t="s">
        <v>1227</v>
      </c>
      <c r="D100" s="28" t="s">
        <v>1411</v>
      </c>
      <c r="E100" s="265" t="s">
        <v>1412</v>
      </c>
      <c r="F100" s="27" t="s">
        <v>1413</v>
      </c>
    </row>
    <row r="101" spans="1:6" x14ac:dyDescent="0.2">
      <c r="A101" s="27" t="s">
        <v>72</v>
      </c>
      <c r="B101" s="28" t="s">
        <v>22</v>
      </c>
      <c r="C101" s="27" t="s">
        <v>1190</v>
      </c>
      <c r="D101" s="28" t="s">
        <v>687</v>
      </c>
      <c r="E101" s="265" t="s">
        <v>1414</v>
      </c>
      <c r="F101" s="27" t="s">
        <v>1415</v>
      </c>
    </row>
    <row r="102" spans="1:6" x14ac:dyDescent="0.2">
      <c r="A102" s="27" t="s">
        <v>72</v>
      </c>
      <c r="B102" s="28" t="s">
        <v>20</v>
      </c>
      <c r="C102" s="27" t="s">
        <v>1220</v>
      </c>
      <c r="D102" s="28" t="s">
        <v>134</v>
      </c>
      <c r="E102" s="265" t="s">
        <v>1416</v>
      </c>
      <c r="F102" s="27" t="s">
        <v>1417</v>
      </c>
    </row>
    <row r="103" spans="1:6" x14ac:dyDescent="0.2">
      <c r="A103" s="27" t="s">
        <v>86</v>
      </c>
      <c r="B103" s="28" t="s">
        <v>26</v>
      </c>
      <c r="C103" s="27" t="s">
        <v>1223</v>
      </c>
      <c r="D103" s="28" t="s">
        <v>840</v>
      </c>
      <c r="E103" s="265" t="s">
        <v>1418</v>
      </c>
      <c r="F103" s="27" t="s">
        <v>1419</v>
      </c>
    </row>
    <row r="104" spans="1:6" x14ac:dyDescent="0.2">
      <c r="A104" s="27" t="s">
        <v>72</v>
      </c>
      <c r="B104" s="28" t="s">
        <v>15</v>
      </c>
      <c r="C104" s="27" t="s">
        <v>1213</v>
      </c>
      <c r="D104" s="28" t="s">
        <v>1420</v>
      </c>
      <c r="E104" s="265" t="s">
        <v>1421</v>
      </c>
      <c r="F104" s="27" t="s">
        <v>1422</v>
      </c>
    </row>
    <row r="105" spans="1:6" x14ac:dyDescent="0.2">
      <c r="A105" s="27" t="s">
        <v>86</v>
      </c>
      <c r="B105" s="28" t="s">
        <v>29</v>
      </c>
      <c r="C105" s="27" t="s">
        <v>1313</v>
      </c>
      <c r="D105" s="28" t="s">
        <v>376</v>
      </c>
      <c r="E105" s="265" t="s">
        <v>1423</v>
      </c>
      <c r="F105" s="27" t="s">
        <v>1424</v>
      </c>
    </row>
    <row r="106" spans="1:6" x14ac:dyDescent="0.2">
      <c r="A106" s="27" t="s">
        <v>72</v>
      </c>
      <c r="B106" s="28" t="s">
        <v>15</v>
      </c>
      <c r="C106" s="27" t="s">
        <v>1213</v>
      </c>
      <c r="D106" s="28" t="s">
        <v>1425</v>
      </c>
      <c r="E106" s="265" t="s">
        <v>1426</v>
      </c>
      <c r="F106" s="27" t="s">
        <v>1427</v>
      </c>
    </row>
    <row r="107" spans="1:6" x14ac:dyDescent="0.2">
      <c r="A107" s="27" t="s">
        <v>72</v>
      </c>
      <c r="B107" s="28" t="s">
        <v>17</v>
      </c>
      <c r="C107" s="27" t="s">
        <v>1254</v>
      </c>
      <c r="D107" s="28" t="s">
        <v>1428</v>
      </c>
      <c r="E107" s="265" t="s">
        <v>1429</v>
      </c>
      <c r="F107" s="27" t="s">
        <v>1430</v>
      </c>
    </row>
    <row r="108" spans="1:6" x14ac:dyDescent="0.2">
      <c r="A108" s="27" t="s">
        <v>89</v>
      </c>
      <c r="B108" s="28" t="s">
        <v>33</v>
      </c>
      <c r="C108" s="27" t="s">
        <v>1210</v>
      </c>
      <c r="D108" s="28" t="s">
        <v>797</v>
      </c>
      <c r="E108" s="265" t="s">
        <v>1431</v>
      </c>
      <c r="F108" s="27" t="s">
        <v>1432</v>
      </c>
    </row>
    <row r="109" spans="1:6" x14ac:dyDescent="0.2">
      <c r="A109" s="27" t="s">
        <v>86</v>
      </c>
      <c r="B109" s="28" t="s">
        <v>25</v>
      </c>
      <c r="C109" s="27" t="s">
        <v>1180</v>
      </c>
      <c r="D109" s="28" t="s">
        <v>408</v>
      </c>
      <c r="E109" s="265" t="s">
        <v>1433</v>
      </c>
      <c r="F109" s="27" t="s">
        <v>1434</v>
      </c>
    </row>
    <row r="110" spans="1:6" x14ac:dyDescent="0.2">
      <c r="A110" s="27" t="s">
        <v>86</v>
      </c>
      <c r="B110" s="28" t="s">
        <v>27</v>
      </c>
      <c r="C110" s="27" t="s">
        <v>1270</v>
      </c>
      <c r="D110" s="28" t="s">
        <v>307</v>
      </c>
      <c r="E110" s="265" t="s">
        <v>1435</v>
      </c>
      <c r="F110" s="27" t="s">
        <v>1436</v>
      </c>
    </row>
    <row r="111" spans="1:6" x14ac:dyDescent="0.2">
      <c r="A111" s="27" t="s">
        <v>86</v>
      </c>
      <c r="B111" s="28" t="s">
        <v>28</v>
      </c>
      <c r="C111" s="27" t="s">
        <v>1175</v>
      </c>
      <c r="D111" s="28" t="s">
        <v>104</v>
      </c>
      <c r="E111" s="265" t="s">
        <v>1437</v>
      </c>
      <c r="F111" s="27" t="s">
        <v>1438</v>
      </c>
    </row>
    <row r="112" spans="1:6" x14ac:dyDescent="0.2">
      <c r="A112" s="27" t="s">
        <v>86</v>
      </c>
      <c r="B112" s="28" t="s">
        <v>27</v>
      </c>
      <c r="C112" s="27" t="s">
        <v>1270</v>
      </c>
      <c r="D112" s="28" t="s">
        <v>196</v>
      </c>
      <c r="E112" s="265" t="s">
        <v>1439</v>
      </c>
      <c r="F112" s="27" t="s">
        <v>1440</v>
      </c>
    </row>
    <row r="113" spans="1:6" x14ac:dyDescent="0.2">
      <c r="A113" s="27" t="s">
        <v>86</v>
      </c>
      <c r="B113" s="28" t="s">
        <v>29</v>
      </c>
      <c r="C113" s="27" t="s">
        <v>1313</v>
      </c>
      <c r="D113" s="28" t="s">
        <v>548</v>
      </c>
      <c r="E113" s="265" t="s">
        <v>1441</v>
      </c>
      <c r="F113" s="27" t="s">
        <v>1442</v>
      </c>
    </row>
    <row r="114" spans="1:6" x14ac:dyDescent="0.2">
      <c r="A114" s="27" t="s">
        <v>86</v>
      </c>
      <c r="B114" s="28" t="s">
        <v>25</v>
      </c>
      <c r="C114" s="27" t="s">
        <v>1180</v>
      </c>
      <c r="D114" s="28" t="s">
        <v>410</v>
      </c>
      <c r="E114" s="265" t="s">
        <v>1443</v>
      </c>
      <c r="F114" s="27" t="s">
        <v>1444</v>
      </c>
    </row>
    <row r="115" spans="1:6" x14ac:dyDescent="0.2">
      <c r="A115" s="27" t="s">
        <v>89</v>
      </c>
      <c r="B115" s="28" t="s">
        <v>35</v>
      </c>
      <c r="C115" s="27" t="s">
        <v>1172</v>
      </c>
      <c r="D115" s="28" t="s">
        <v>679</v>
      </c>
      <c r="E115" s="265" t="s">
        <v>1445</v>
      </c>
      <c r="F115" s="27" t="s">
        <v>1446</v>
      </c>
    </row>
    <row r="116" spans="1:6" x14ac:dyDescent="0.2">
      <c r="A116" s="27" t="s">
        <v>89</v>
      </c>
      <c r="B116" s="28" t="s">
        <v>38</v>
      </c>
      <c r="C116" s="27" t="s">
        <v>1204</v>
      </c>
      <c r="D116" s="28" t="s">
        <v>345</v>
      </c>
      <c r="E116" s="265" t="s">
        <v>1204</v>
      </c>
      <c r="F116" s="27" t="s">
        <v>1447</v>
      </c>
    </row>
    <row r="117" spans="1:6" x14ac:dyDescent="0.2">
      <c r="A117" s="27" t="s">
        <v>89</v>
      </c>
      <c r="B117" s="28" t="s">
        <v>37</v>
      </c>
      <c r="C117" s="27" t="s">
        <v>1194</v>
      </c>
      <c r="D117" s="28" t="s">
        <v>1448</v>
      </c>
      <c r="E117" s="265" t="s">
        <v>1449</v>
      </c>
      <c r="F117" s="27" t="s">
        <v>1450</v>
      </c>
    </row>
    <row r="118" spans="1:6" x14ac:dyDescent="0.2">
      <c r="A118" s="27" t="s">
        <v>72</v>
      </c>
      <c r="B118" s="28" t="s">
        <v>22</v>
      </c>
      <c r="C118" s="27" t="s">
        <v>1190</v>
      </c>
      <c r="D118" s="28" t="s">
        <v>162</v>
      </c>
      <c r="E118" s="265" t="s">
        <v>1190</v>
      </c>
      <c r="F118" s="27" t="s">
        <v>1451</v>
      </c>
    </row>
    <row r="119" spans="1:6" x14ac:dyDescent="0.2">
      <c r="A119" s="27" t="s">
        <v>86</v>
      </c>
      <c r="B119" s="28" t="s">
        <v>29</v>
      </c>
      <c r="C119" s="27" t="s">
        <v>1313</v>
      </c>
      <c r="D119" s="28" t="s">
        <v>724</v>
      </c>
      <c r="E119" s="265" t="s">
        <v>1452</v>
      </c>
      <c r="F119" s="27" t="s">
        <v>1453</v>
      </c>
    </row>
    <row r="120" spans="1:6" x14ac:dyDescent="0.2">
      <c r="A120" s="27" t="s">
        <v>72</v>
      </c>
      <c r="B120" s="28" t="s">
        <v>18</v>
      </c>
      <c r="C120" s="27" t="s">
        <v>1263</v>
      </c>
      <c r="D120" s="28" t="s">
        <v>1454</v>
      </c>
      <c r="E120" s="265" t="s">
        <v>1455</v>
      </c>
      <c r="F120" s="27" t="s">
        <v>1456</v>
      </c>
    </row>
    <row r="121" spans="1:6" x14ac:dyDescent="0.2">
      <c r="A121" s="27" t="s">
        <v>89</v>
      </c>
      <c r="B121" s="28" t="s">
        <v>35</v>
      </c>
      <c r="C121" s="27" t="s">
        <v>1172</v>
      </c>
      <c r="D121" s="28" t="s">
        <v>301</v>
      </c>
      <c r="E121" s="265" t="s">
        <v>1457</v>
      </c>
      <c r="F121" s="27" t="s">
        <v>1458</v>
      </c>
    </row>
    <row r="122" spans="1:6" x14ac:dyDescent="0.2">
      <c r="A122" s="27" t="s">
        <v>86</v>
      </c>
      <c r="B122" s="28" t="s">
        <v>28</v>
      </c>
      <c r="C122" s="27" t="s">
        <v>1175</v>
      </c>
      <c r="D122" s="28" t="s">
        <v>981</v>
      </c>
      <c r="E122" s="265" t="s">
        <v>1459</v>
      </c>
      <c r="F122" s="27" t="s">
        <v>1177</v>
      </c>
    </row>
    <row r="123" spans="1:6" x14ac:dyDescent="0.2">
      <c r="A123" s="27" t="s">
        <v>89</v>
      </c>
      <c r="B123" s="28" t="s">
        <v>35</v>
      </c>
      <c r="C123" s="27" t="s">
        <v>1172</v>
      </c>
      <c r="D123" s="28" t="s">
        <v>179</v>
      </c>
      <c r="E123" s="265" t="s">
        <v>1172</v>
      </c>
      <c r="F123" s="27" t="s">
        <v>1460</v>
      </c>
    </row>
    <row r="124" spans="1:6" x14ac:dyDescent="0.2">
      <c r="A124" s="27" t="s">
        <v>72</v>
      </c>
      <c r="B124" s="28" t="s">
        <v>15</v>
      </c>
      <c r="C124" s="27" t="s">
        <v>1213</v>
      </c>
      <c r="D124" s="28" t="s">
        <v>769</v>
      </c>
      <c r="E124" s="265" t="s">
        <v>1461</v>
      </c>
      <c r="F124" s="27" t="s">
        <v>1462</v>
      </c>
    </row>
    <row r="125" spans="1:6" x14ac:dyDescent="0.2">
      <c r="A125" s="27" t="s">
        <v>72</v>
      </c>
      <c r="B125" s="28" t="s">
        <v>16</v>
      </c>
      <c r="C125" s="27" t="s">
        <v>1227</v>
      </c>
      <c r="D125" s="28" t="s">
        <v>1463</v>
      </c>
      <c r="E125" s="265" t="s">
        <v>1464</v>
      </c>
      <c r="F125" s="27" t="s">
        <v>1465</v>
      </c>
    </row>
    <row r="126" spans="1:6" x14ac:dyDescent="0.2">
      <c r="A126" s="27" t="s">
        <v>86</v>
      </c>
      <c r="B126" s="28" t="s">
        <v>25</v>
      </c>
      <c r="C126" s="27" t="s">
        <v>1180</v>
      </c>
      <c r="D126" s="28" t="s">
        <v>829</v>
      </c>
      <c r="E126" s="265" t="s">
        <v>1466</v>
      </c>
      <c r="F126" s="27" t="s">
        <v>1467</v>
      </c>
    </row>
    <row r="127" spans="1:6" x14ac:dyDescent="0.2">
      <c r="A127" s="27" t="s">
        <v>86</v>
      </c>
      <c r="B127" s="28" t="s">
        <v>30</v>
      </c>
      <c r="C127" s="27" t="s">
        <v>1207</v>
      </c>
      <c r="D127" s="28" t="s">
        <v>1468</v>
      </c>
      <c r="E127" s="265" t="s">
        <v>1469</v>
      </c>
      <c r="F127" s="27" t="s">
        <v>1470</v>
      </c>
    </row>
    <row r="128" spans="1:6" x14ac:dyDescent="0.2">
      <c r="A128" s="27" t="s">
        <v>86</v>
      </c>
      <c r="B128" s="28" t="s">
        <v>26</v>
      </c>
      <c r="C128" s="27" t="s">
        <v>1223</v>
      </c>
      <c r="D128" s="28" t="s">
        <v>1471</v>
      </c>
      <c r="E128" s="265" t="s">
        <v>1472</v>
      </c>
      <c r="F128" s="27" t="s">
        <v>1473</v>
      </c>
    </row>
    <row r="129" spans="1:7" x14ac:dyDescent="0.2">
      <c r="A129" s="27" t="s">
        <v>89</v>
      </c>
      <c r="B129" s="28" t="s">
        <v>36</v>
      </c>
      <c r="C129" s="27" t="s">
        <v>1201</v>
      </c>
      <c r="D129" s="28" t="s">
        <v>288</v>
      </c>
      <c r="E129" s="265" t="s">
        <v>1474</v>
      </c>
      <c r="F129" s="27" t="s">
        <v>1475</v>
      </c>
    </row>
    <row r="130" spans="1:7" x14ac:dyDescent="0.2">
      <c r="A130" s="27" t="s">
        <v>72</v>
      </c>
      <c r="B130" s="28" t="s">
        <v>20</v>
      </c>
      <c r="C130" s="27" t="s">
        <v>1220</v>
      </c>
      <c r="D130" s="28" t="s">
        <v>232</v>
      </c>
      <c r="E130" s="265" t="s">
        <v>1476</v>
      </c>
      <c r="F130" s="27" t="s">
        <v>1477</v>
      </c>
    </row>
    <row r="131" spans="1:7" x14ac:dyDescent="0.2">
      <c r="A131" s="27" t="s">
        <v>72</v>
      </c>
      <c r="B131" s="28" t="s">
        <v>18</v>
      </c>
      <c r="C131" s="27" t="s">
        <v>1263</v>
      </c>
      <c r="D131" s="28" t="s">
        <v>225</v>
      </c>
      <c r="E131" s="265" t="s">
        <v>1478</v>
      </c>
      <c r="F131" s="27" t="s">
        <v>1479</v>
      </c>
    </row>
    <row r="132" spans="1:7" x14ac:dyDescent="0.2">
      <c r="A132" s="27" t="s">
        <v>89</v>
      </c>
      <c r="B132" s="28" t="s">
        <v>38</v>
      </c>
      <c r="C132" s="27" t="s">
        <v>1204</v>
      </c>
      <c r="D132" s="28" t="s">
        <v>1480</v>
      </c>
      <c r="E132" s="265" t="s">
        <v>1481</v>
      </c>
      <c r="F132" s="27" t="s">
        <v>1482</v>
      </c>
    </row>
    <row r="133" spans="1:7" x14ac:dyDescent="0.2">
      <c r="A133" s="27" t="s">
        <v>89</v>
      </c>
      <c r="B133" s="28" t="s">
        <v>35</v>
      </c>
      <c r="C133" s="27" t="s">
        <v>1172</v>
      </c>
      <c r="D133" s="28" t="s">
        <v>170</v>
      </c>
      <c r="E133" s="265" t="s">
        <v>1483</v>
      </c>
      <c r="F133" s="27" t="s">
        <v>1484</v>
      </c>
    </row>
    <row r="134" spans="1:7" x14ac:dyDescent="0.2">
      <c r="A134" s="27" t="s">
        <v>86</v>
      </c>
      <c r="B134" s="28" t="s">
        <v>28</v>
      </c>
      <c r="C134" s="27" t="s">
        <v>1175</v>
      </c>
      <c r="D134" s="28" t="s">
        <v>608</v>
      </c>
      <c r="E134" s="265" t="s">
        <v>1485</v>
      </c>
      <c r="F134" s="27" t="s">
        <v>1284</v>
      </c>
    </row>
    <row r="135" spans="1:7" x14ac:dyDescent="0.2">
      <c r="A135" s="27" t="s">
        <v>89</v>
      </c>
      <c r="B135" s="28" t="s">
        <v>36</v>
      </c>
      <c r="C135" s="27" t="s">
        <v>1201</v>
      </c>
      <c r="D135" s="28" t="s">
        <v>1073</v>
      </c>
      <c r="E135" s="265" t="s">
        <v>1201</v>
      </c>
      <c r="F135" s="27" t="s">
        <v>1486</v>
      </c>
    </row>
    <row r="136" spans="1:7" x14ac:dyDescent="0.2">
      <c r="A136" s="27" t="s">
        <v>72</v>
      </c>
      <c r="B136" s="28" t="s">
        <v>17</v>
      </c>
      <c r="C136" s="27" t="s">
        <v>1254</v>
      </c>
      <c r="D136" s="28" t="s">
        <v>621</v>
      </c>
      <c r="E136" s="265" t="s">
        <v>1487</v>
      </c>
      <c r="F136" s="27" t="s">
        <v>1488</v>
      </c>
    </row>
    <row r="137" spans="1:7" ht="18" customHeight="1" x14ac:dyDescent="0.2">
      <c r="A137" s="277" t="s">
        <v>159</v>
      </c>
      <c r="B137" s="266" t="s">
        <v>39</v>
      </c>
      <c r="C137" s="277"/>
      <c r="D137" s="266" t="s">
        <v>40</v>
      </c>
      <c r="E137" s="267" t="s">
        <v>1489</v>
      </c>
      <c r="F137" s="277" t="s">
        <v>1490</v>
      </c>
      <c r="G137" s="410" t="s">
        <v>1491</v>
      </c>
    </row>
    <row r="138" spans="1:7" x14ac:dyDescent="0.2">
      <c r="A138" s="277" t="s">
        <v>159</v>
      </c>
      <c r="B138" s="266" t="s">
        <v>39</v>
      </c>
      <c r="C138" s="277"/>
      <c r="D138" s="266" t="s">
        <v>43</v>
      </c>
      <c r="E138" s="267" t="s">
        <v>1492</v>
      </c>
      <c r="F138" s="277" t="s">
        <v>1490</v>
      </c>
      <c r="G138" s="410"/>
    </row>
    <row r="139" spans="1:7" x14ac:dyDescent="0.2">
      <c r="A139" s="277" t="s">
        <v>159</v>
      </c>
      <c r="B139" s="266" t="s">
        <v>39</v>
      </c>
      <c r="C139" s="277"/>
      <c r="D139" s="266" t="s">
        <v>41</v>
      </c>
      <c r="E139" s="267" t="s">
        <v>1493</v>
      </c>
      <c r="F139" s="277" t="s">
        <v>1490</v>
      </c>
      <c r="G139" s="410"/>
    </row>
    <row r="140" spans="1:7" x14ac:dyDescent="0.2">
      <c r="A140" s="277" t="s">
        <v>159</v>
      </c>
      <c r="B140" s="266" t="s">
        <v>39</v>
      </c>
      <c r="C140" s="277"/>
      <c r="D140" s="266" t="s">
        <v>42</v>
      </c>
      <c r="E140" s="267" t="s">
        <v>1494</v>
      </c>
      <c r="F140" s="277" t="s">
        <v>1490</v>
      </c>
      <c r="G140" s="410"/>
    </row>
    <row r="141" spans="1:7" ht="15" customHeight="1" x14ac:dyDescent="0.2">
      <c r="A141" s="270" t="s">
        <v>159</v>
      </c>
      <c r="B141" s="268" t="s">
        <v>39</v>
      </c>
      <c r="C141" s="270"/>
      <c r="D141" s="268" t="s">
        <v>39</v>
      </c>
      <c r="E141" s="269" t="s">
        <v>1495</v>
      </c>
      <c r="F141" s="270" t="s">
        <v>1490</v>
      </c>
      <c r="G141" s="412" t="s">
        <v>1496</v>
      </c>
    </row>
    <row r="142" spans="1:7" ht="15" customHeight="1" x14ac:dyDescent="0.2">
      <c r="A142" s="270" t="s">
        <v>159</v>
      </c>
      <c r="B142" s="268" t="s">
        <v>39</v>
      </c>
      <c r="C142" s="270"/>
      <c r="D142" s="268" t="s">
        <v>45</v>
      </c>
      <c r="E142" s="270" t="s">
        <v>1497</v>
      </c>
      <c r="F142" s="278" t="s">
        <v>1498</v>
      </c>
      <c r="G142" s="412"/>
    </row>
    <row r="143" spans="1:7" ht="16" x14ac:dyDescent="0.2">
      <c r="A143" s="270" t="s">
        <v>159</v>
      </c>
      <c r="B143" s="268" t="s">
        <v>39</v>
      </c>
      <c r="C143" s="270"/>
      <c r="D143" s="268" t="s">
        <v>1499</v>
      </c>
      <c r="E143" s="270" t="s">
        <v>1500</v>
      </c>
      <c r="F143" s="278" t="s">
        <v>1501</v>
      </c>
      <c r="G143" s="412"/>
    </row>
    <row r="144" spans="1:7" ht="16" x14ac:dyDescent="0.2">
      <c r="A144" s="270" t="s">
        <v>159</v>
      </c>
      <c r="B144" s="268" t="s">
        <v>39</v>
      </c>
      <c r="C144" s="270"/>
      <c r="D144" s="268" t="s">
        <v>77</v>
      </c>
      <c r="E144" s="270" t="s">
        <v>1502</v>
      </c>
      <c r="F144" s="278" t="s">
        <v>1503</v>
      </c>
      <c r="G144" s="412"/>
    </row>
    <row r="145" spans="1:7" ht="16" x14ac:dyDescent="0.2">
      <c r="A145" s="270" t="s">
        <v>159</v>
      </c>
      <c r="B145" s="268" t="s">
        <v>39</v>
      </c>
      <c r="C145" s="270"/>
      <c r="D145" s="268" t="s">
        <v>654</v>
      </c>
      <c r="E145" s="270" t="s">
        <v>1504</v>
      </c>
      <c r="F145" s="278" t="s">
        <v>1505</v>
      </c>
      <c r="G145" s="412"/>
    </row>
    <row r="146" spans="1:7" ht="16" x14ac:dyDescent="0.2">
      <c r="A146" s="270" t="s">
        <v>159</v>
      </c>
      <c r="B146" s="268" t="s">
        <v>39</v>
      </c>
      <c r="C146" s="270"/>
      <c r="D146" s="268" t="s">
        <v>600</v>
      </c>
      <c r="E146" s="270" t="s">
        <v>1506</v>
      </c>
      <c r="F146" s="278" t="s">
        <v>1507</v>
      </c>
      <c r="G146" s="412"/>
    </row>
    <row r="147" spans="1:7" ht="16" x14ac:dyDescent="0.2">
      <c r="A147" s="270" t="s">
        <v>159</v>
      </c>
      <c r="B147" s="268" t="s">
        <v>39</v>
      </c>
      <c r="C147" s="270"/>
      <c r="D147" s="268" t="s">
        <v>1508</v>
      </c>
      <c r="E147" s="270" t="s">
        <v>1509</v>
      </c>
      <c r="F147" s="278" t="s">
        <v>1498</v>
      </c>
      <c r="G147" s="412"/>
    </row>
    <row r="148" spans="1:7" ht="16" x14ac:dyDescent="0.2">
      <c r="A148" s="270" t="s">
        <v>159</v>
      </c>
      <c r="B148" s="268" t="s">
        <v>39</v>
      </c>
      <c r="C148" s="270"/>
      <c r="D148" s="268" t="s">
        <v>1510</v>
      </c>
      <c r="E148" s="270" t="s">
        <v>1511</v>
      </c>
      <c r="F148" s="278" t="s">
        <v>1512</v>
      </c>
      <c r="G148" s="412"/>
    </row>
    <row r="149" spans="1:7" ht="16" x14ac:dyDescent="0.2">
      <c r="A149" s="270" t="s">
        <v>159</v>
      </c>
      <c r="B149" s="268" t="s">
        <v>39</v>
      </c>
      <c r="C149" s="270"/>
      <c r="D149" s="268" t="s">
        <v>1513</v>
      </c>
      <c r="E149" s="270" t="s">
        <v>1514</v>
      </c>
      <c r="F149" s="278" t="s">
        <v>1498</v>
      </c>
      <c r="G149" s="412"/>
    </row>
    <row r="150" spans="1:7" ht="16" x14ac:dyDescent="0.2">
      <c r="A150" s="315" t="s">
        <v>89</v>
      </c>
      <c r="B150" s="285" t="s">
        <v>35</v>
      </c>
      <c r="C150" s="286" t="s">
        <v>1172</v>
      </c>
      <c r="D150" s="285" t="s">
        <v>35</v>
      </c>
      <c r="E150" s="286" t="s">
        <v>1515</v>
      </c>
      <c r="F150" s="287" t="s">
        <v>1460</v>
      </c>
      <c r="G150" s="411" t="s">
        <v>1516</v>
      </c>
    </row>
    <row r="151" spans="1:7" ht="16" x14ac:dyDescent="0.2">
      <c r="A151" s="315" t="s">
        <v>86</v>
      </c>
      <c r="B151" s="285" t="s">
        <v>28</v>
      </c>
      <c r="C151" s="286" t="s">
        <v>1175</v>
      </c>
      <c r="D151" s="285" t="s">
        <v>28</v>
      </c>
      <c r="E151" s="286" t="s">
        <v>1517</v>
      </c>
      <c r="F151" s="287" t="s">
        <v>1284</v>
      </c>
      <c r="G151" s="411"/>
    </row>
    <row r="152" spans="1:7" ht="16" x14ac:dyDescent="0.2">
      <c r="A152" s="315" t="s">
        <v>86</v>
      </c>
      <c r="B152" s="285" t="s">
        <v>25</v>
      </c>
      <c r="C152" s="286" t="s">
        <v>1180</v>
      </c>
      <c r="D152" s="285" t="s">
        <v>25</v>
      </c>
      <c r="E152" s="286" t="s">
        <v>1518</v>
      </c>
      <c r="F152" s="287" t="s">
        <v>1353</v>
      </c>
      <c r="G152" s="411"/>
    </row>
    <row r="153" spans="1:7" ht="16" x14ac:dyDescent="0.2">
      <c r="A153" s="315" t="s">
        <v>72</v>
      </c>
      <c r="B153" s="285" t="s">
        <v>19</v>
      </c>
      <c r="C153" s="286" t="s">
        <v>1186</v>
      </c>
      <c r="D153" s="285" t="s">
        <v>19</v>
      </c>
      <c r="E153" s="286" t="s">
        <v>1519</v>
      </c>
      <c r="F153" s="287" t="s">
        <v>1369</v>
      </c>
      <c r="G153" s="411"/>
    </row>
    <row r="154" spans="1:7" ht="16" x14ac:dyDescent="0.2">
      <c r="A154" s="315" t="s">
        <v>72</v>
      </c>
      <c r="B154" s="285" t="s">
        <v>22</v>
      </c>
      <c r="C154" s="286" t="s">
        <v>1190</v>
      </c>
      <c r="D154" s="285" t="s">
        <v>22</v>
      </c>
      <c r="E154" s="286" t="s">
        <v>1520</v>
      </c>
      <c r="F154" s="287" t="s">
        <v>1521</v>
      </c>
      <c r="G154" s="411"/>
    </row>
    <row r="155" spans="1:7" ht="16" x14ac:dyDescent="0.2">
      <c r="A155" s="315" t="s">
        <v>89</v>
      </c>
      <c r="B155" s="285" t="s">
        <v>37</v>
      </c>
      <c r="C155" s="286" t="s">
        <v>1194</v>
      </c>
      <c r="D155" s="285" t="s">
        <v>37</v>
      </c>
      <c r="E155" s="286" t="s">
        <v>1522</v>
      </c>
      <c r="F155" s="287" t="s">
        <v>1200</v>
      </c>
      <c r="G155" s="411"/>
    </row>
    <row r="156" spans="1:7" ht="16" x14ac:dyDescent="0.2">
      <c r="A156" s="315" t="s">
        <v>89</v>
      </c>
      <c r="B156" s="285" t="s">
        <v>36</v>
      </c>
      <c r="C156" s="286" t="s">
        <v>1201</v>
      </c>
      <c r="D156" s="285" t="s">
        <v>36</v>
      </c>
      <c r="E156" s="286" t="s">
        <v>1523</v>
      </c>
      <c r="F156" s="287" t="s">
        <v>1486</v>
      </c>
      <c r="G156" s="411"/>
    </row>
    <row r="157" spans="1:7" ht="16" x14ac:dyDescent="0.2">
      <c r="A157" s="315" t="s">
        <v>89</v>
      </c>
      <c r="B157" s="285" t="s">
        <v>38</v>
      </c>
      <c r="C157" s="286" t="s">
        <v>1204</v>
      </c>
      <c r="D157" s="285" t="s">
        <v>38</v>
      </c>
      <c r="E157" s="286" t="s">
        <v>1524</v>
      </c>
      <c r="F157" s="287" t="s">
        <v>1447</v>
      </c>
      <c r="G157" s="411"/>
    </row>
    <row r="158" spans="1:7" ht="16" x14ac:dyDescent="0.2">
      <c r="A158" s="315" t="s">
        <v>86</v>
      </c>
      <c r="B158" s="285" t="s">
        <v>30</v>
      </c>
      <c r="C158" s="286" t="s">
        <v>1207</v>
      </c>
      <c r="D158" s="285" t="s">
        <v>30</v>
      </c>
      <c r="E158" s="286" t="s">
        <v>1525</v>
      </c>
      <c r="F158" s="287" t="s">
        <v>1526</v>
      </c>
      <c r="G158" s="411"/>
    </row>
    <row r="159" spans="1:7" ht="16" x14ac:dyDescent="0.2">
      <c r="A159" s="315" t="s">
        <v>89</v>
      </c>
      <c r="B159" s="285" t="s">
        <v>33</v>
      </c>
      <c r="C159" s="286" t="s">
        <v>1210</v>
      </c>
      <c r="D159" s="285" t="s">
        <v>33</v>
      </c>
      <c r="E159" s="286" t="s">
        <v>1527</v>
      </c>
      <c r="F159" s="287" t="s">
        <v>1528</v>
      </c>
      <c r="G159" s="411"/>
    </row>
    <row r="160" spans="1:7" ht="16" x14ac:dyDescent="0.2">
      <c r="A160" s="315" t="s">
        <v>72</v>
      </c>
      <c r="B160" s="285" t="s">
        <v>15</v>
      </c>
      <c r="C160" s="286" t="s">
        <v>1213</v>
      </c>
      <c r="D160" s="285" t="s">
        <v>15</v>
      </c>
      <c r="E160" s="286" t="s">
        <v>1529</v>
      </c>
      <c r="F160" s="287" t="s">
        <v>1267</v>
      </c>
      <c r="G160" s="411"/>
    </row>
    <row r="161" spans="1:7" ht="16" x14ac:dyDescent="0.2">
      <c r="A161" s="315" t="s">
        <v>72</v>
      </c>
      <c r="B161" s="285" t="s">
        <v>20</v>
      </c>
      <c r="C161" s="286" t="s">
        <v>1220</v>
      </c>
      <c r="D161" s="285" t="s">
        <v>20</v>
      </c>
      <c r="E161" s="286" t="s">
        <v>1530</v>
      </c>
      <c r="F161" s="287" t="s">
        <v>1531</v>
      </c>
      <c r="G161" s="411"/>
    </row>
    <row r="162" spans="1:7" ht="16" x14ac:dyDescent="0.2">
      <c r="A162" s="315" t="s">
        <v>86</v>
      </c>
      <c r="B162" s="285" t="s">
        <v>26</v>
      </c>
      <c r="C162" s="286" t="s">
        <v>1223</v>
      </c>
      <c r="D162" s="285" t="s">
        <v>26</v>
      </c>
      <c r="E162" s="286" t="s">
        <v>1532</v>
      </c>
      <c r="F162" s="287" t="s">
        <v>1533</v>
      </c>
      <c r="G162" s="411"/>
    </row>
    <row r="163" spans="1:7" ht="16" x14ac:dyDescent="0.2">
      <c r="A163" s="315" t="s">
        <v>72</v>
      </c>
      <c r="B163" s="285" t="s">
        <v>16</v>
      </c>
      <c r="C163" s="286" t="s">
        <v>1227</v>
      </c>
      <c r="D163" s="285" t="s">
        <v>16</v>
      </c>
      <c r="E163" s="286" t="s">
        <v>1534</v>
      </c>
      <c r="F163" s="287" t="s">
        <v>1535</v>
      </c>
      <c r="G163" s="411"/>
    </row>
    <row r="164" spans="1:7" ht="16" x14ac:dyDescent="0.2">
      <c r="A164" s="315" t="s">
        <v>89</v>
      </c>
      <c r="B164" s="285" t="s">
        <v>34</v>
      </c>
      <c r="C164" s="286" t="s">
        <v>1230</v>
      </c>
      <c r="D164" s="285" t="s">
        <v>34</v>
      </c>
      <c r="E164" s="286" t="s">
        <v>1536</v>
      </c>
      <c r="F164" s="287" t="s">
        <v>1283</v>
      </c>
      <c r="G164" s="411"/>
    </row>
    <row r="165" spans="1:7" ht="16" x14ac:dyDescent="0.2">
      <c r="A165" s="315" t="s">
        <v>72</v>
      </c>
      <c r="B165" s="285" t="s">
        <v>17</v>
      </c>
      <c r="C165" s="286" t="s">
        <v>1254</v>
      </c>
      <c r="D165" s="285" t="s">
        <v>17</v>
      </c>
      <c r="E165" s="286" t="s">
        <v>1537</v>
      </c>
      <c r="F165" s="287" t="s">
        <v>1337</v>
      </c>
      <c r="G165" s="411"/>
    </row>
    <row r="166" spans="1:7" ht="16" x14ac:dyDescent="0.2">
      <c r="A166" s="315" t="s">
        <v>72</v>
      </c>
      <c r="B166" s="285" t="s">
        <v>18</v>
      </c>
      <c r="C166" s="286" t="s">
        <v>1263</v>
      </c>
      <c r="D166" s="285" t="s">
        <v>18</v>
      </c>
      <c r="E166" s="286" t="s">
        <v>1538</v>
      </c>
      <c r="F166" s="287" t="s">
        <v>1539</v>
      </c>
      <c r="G166" s="411"/>
    </row>
    <row r="167" spans="1:7" ht="16" x14ac:dyDescent="0.2">
      <c r="A167" s="315" t="s">
        <v>86</v>
      </c>
      <c r="B167" s="285" t="s">
        <v>27</v>
      </c>
      <c r="C167" s="286" t="s">
        <v>1270</v>
      </c>
      <c r="D167" s="285" t="s">
        <v>27</v>
      </c>
      <c r="E167" s="286" t="s">
        <v>1540</v>
      </c>
      <c r="F167" s="287" t="s">
        <v>1505</v>
      </c>
      <c r="G167" s="411"/>
    </row>
    <row r="168" spans="1:7" ht="16" x14ac:dyDescent="0.2">
      <c r="A168" s="315" t="s">
        <v>86</v>
      </c>
      <c r="B168" s="285" t="s">
        <v>29</v>
      </c>
      <c r="C168" s="286" t="s">
        <v>1313</v>
      </c>
      <c r="D168" s="285" t="s">
        <v>29</v>
      </c>
      <c r="E168" s="286" t="s">
        <v>1541</v>
      </c>
      <c r="F168" s="287" t="s">
        <v>1314</v>
      </c>
      <c r="G168" s="411"/>
    </row>
    <row r="169" spans="1:7" ht="16" x14ac:dyDescent="0.2">
      <c r="A169" s="315" t="s">
        <v>72</v>
      </c>
      <c r="B169" s="285" t="s">
        <v>21</v>
      </c>
      <c r="C169" s="286" t="s">
        <v>1408</v>
      </c>
      <c r="D169" s="285" t="s">
        <v>21</v>
      </c>
      <c r="E169" s="286" t="s">
        <v>1542</v>
      </c>
      <c r="F169" s="287" t="s">
        <v>1410</v>
      </c>
      <c r="G169" s="411"/>
    </row>
  </sheetData>
  <mergeCells count="3">
    <mergeCell ref="G137:G140"/>
    <mergeCell ref="G150:G169"/>
    <mergeCell ref="G141:G149"/>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862"/>
  <sheetViews>
    <sheetView workbookViewId="0">
      <selection activeCell="A6" sqref="A6"/>
    </sheetView>
  </sheetViews>
  <sheetFormatPr baseColWidth="10" defaultColWidth="8.83203125" defaultRowHeight="15" x14ac:dyDescent="0.2"/>
  <cols>
    <col min="1" max="1" width="13.6640625" style="292" customWidth="1"/>
    <col min="2" max="2" width="14.5" customWidth="1"/>
    <col min="9" max="9" width="13.5" customWidth="1"/>
    <col min="17" max="17" width="11" customWidth="1"/>
    <col min="18" max="18" width="15.33203125" customWidth="1"/>
    <col min="20" max="20" width="14" customWidth="1"/>
    <col min="23" max="23" width="82.5" customWidth="1"/>
  </cols>
  <sheetData>
    <row r="1" spans="1:25" s="195" customFormat="1" ht="85" x14ac:dyDescent="0.2">
      <c r="A1" s="293" t="s">
        <v>46</v>
      </c>
      <c r="B1" s="189" t="s">
        <v>47</v>
      </c>
      <c r="C1" s="5" t="s">
        <v>48</v>
      </c>
      <c r="D1" s="5" t="s">
        <v>4</v>
      </c>
      <c r="E1" s="5" t="s">
        <v>49</v>
      </c>
      <c r="F1" s="5" t="s">
        <v>50</v>
      </c>
      <c r="G1" s="5" t="s">
        <v>51</v>
      </c>
      <c r="H1" s="8" t="s">
        <v>52</v>
      </c>
      <c r="I1" s="261" t="s">
        <v>53</v>
      </c>
      <c r="J1" s="8" t="s">
        <v>54</v>
      </c>
      <c r="K1" s="5" t="s">
        <v>55</v>
      </c>
      <c r="L1" s="8" t="s">
        <v>56</v>
      </c>
      <c r="M1" s="8" t="s">
        <v>57</v>
      </c>
      <c r="N1" s="8" t="s">
        <v>58</v>
      </c>
      <c r="O1" s="8" t="s">
        <v>59</v>
      </c>
      <c r="P1" s="8" t="s">
        <v>60</v>
      </c>
      <c r="Q1" s="194" t="s">
        <v>61</v>
      </c>
      <c r="R1" s="189" t="s">
        <v>62</v>
      </c>
      <c r="S1" s="8" t="s">
        <v>63</v>
      </c>
      <c r="T1" s="189" t="s">
        <v>64</v>
      </c>
      <c r="U1" s="189" t="s">
        <v>65</v>
      </c>
      <c r="V1" s="189" t="s">
        <v>67</v>
      </c>
      <c r="W1" s="8" t="s">
        <v>68</v>
      </c>
      <c r="X1" s="5" t="s">
        <v>69</v>
      </c>
      <c r="Y1" s="8" t="s">
        <v>70</v>
      </c>
    </row>
    <row r="2" spans="1:25" s="9" customFormat="1" ht="61" hidden="1" x14ac:dyDescent="0.2">
      <c r="A2" s="290">
        <v>1</v>
      </c>
      <c r="B2" s="13">
        <v>43944</v>
      </c>
      <c r="C2" s="13" t="str">
        <f>"USBP"</f>
        <v>USBP</v>
      </c>
      <c r="D2" s="11" t="s">
        <v>15</v>
      </c>
      <c r="E2" s="35" t="s">
        <v>15</v>
      </c>
      <c r="F2" s="35" t="s">
        <v>71</v>
      </c>
      <c r="G2" s="2" t="s">
        <v>72</v>
      </c>
      <c r="H2" s="163" t="str">
        <f t="shared" ref="H2:H65" si="0">INDEX(STATIONLOCATION,MATCH(E2, STATIONCODES, 0))</f>
        <v>Del Rio, TX</v>
      </c>
      <c r="I2" s="129">
        <v>1</v>
      </c>
      <c r="J2" s="11" t="s">
        <v>73</v>
      </c>
      <c r="K2" s="11" t="s">
        <v>74</v>
      </c>
      <c r="L2" s="11" t="s">
        <v>73</v>
      </c>
      <c r="M2" s="11" t="s">
        <v>74</v>
      </c>
      <c r="N2" s="11"/>
      <c r="O2" s="11" t="s">
        <v>73</v>
      </c>
      <c r="P2" s="11" t="s">
        <v>73</v>
      </c>
      <c r="Q2" s="2" t="s">
        <v>75</v>
      </c>
      <c r="R2" s="190"/>
      <c r="S2" s="11" t="s">
        <v>76</v>
      </c>
      <c r="T2" s="190">
        <v>43950</v>
      </c>
      <c r="U2" s="190"/>
      <c r="V2" s="11" t="s">
        <v>77</v>
      </c>
      <c r="W2" s="196" t="s">
        <v>78</v>
      </c>
      <c r="X2" s="40"/>
      <c r="Y2" s="40"/>
    </row>
    <row r="3" spans="1:25" s="9" customFormat="1" ht="136" hidden="1" x14ac:dyDescent="0.2">
      <c r="A3" s="290">
        <f>A2+1</f>
        <v>2</v>
      </c>
      <c r="B3" s="13">
        <v>43947</v>
      </c>
      <c r="C3" s="13" t="str">
        <f t="shared" ref="C3:C87" si="1">"USBP"</f>
        <v>USBP</v>
      </c>
      <c r="D3" s="11" t="s">
        <v>15</v>
      </c>
      <c r="E3" s="35" t="s">
        <v>15</v>
      </c>
      <c r="F3" s="35" t="s">
        <v>79</v>
      </c>
      <c r="G3" s="2" t="s">
        <v>72</v>
      </c>
      <c r="H3" s="163" t="str">
        <f t="shared" si="0"/>
        <v>Del Rio, TX</v>
      </c>
      <c r="I3" s="129">
        <v>1</v>
      </c>
      <c r="J3" s="11" t="s">
        <v>73</v>
      </c>
      <c r="K3" s="11" t="s">
        <v>74</v>
      </c>
      <c r="L3" s="11" t="s">
        <v>73</v>
      </c>
      <c r="M3" s="11" t="s">
        <v>74</v>
      </c>
      <c r="N3" s="11"/>
      <c r="O3" s="11" t="s">
        <v>73</v>
      </c>
      <c r="P3" s="11" t="s">
        <v>73</v>
      </c>
      <c r="Q3" s="2" t="s">
        <v>75</v>
      </c>
      <c r="R3" s="190"/>
      <c r="S3" s="11" t="s">
        <v>76</v>
      </c>
      <c r="T3" s="190">
        <v>43951</v>
      </c>
      <c r="U3" s="190"/>
      <c r="V3" s="11" t="s">
        <v>80</v>
      </c>
      <c r="W3" s="196" t="s">
        <v>81</v>
      </c>
      <c r="X3" s="40"/>
      <c r="Y3" s="40"/>
    </row>
    <row r="4" spans="1:25" s="9" customFormat="1" ht="136" hidden="1" x14ac:dyDescent="0.2">
      <c r="A4" s="290">
        <f t="shared" ref="A4:A67" si="2">A3+1</f>
        <v>3</v>
      </c>
      <c r="B4" s="13">
        <v>43950</v>
      </c>
      <c r="C4" s="13" t="str">
        <f t="shared" si="1"/>
        <v>USBP</v>
      </c>
      <c r="D4" s="11" t="s">
        <v>15</v>
      </c>
      <c r="E4" s="35" t="s">
        <v>82</v>
      </c>
      <c r="F4" s="35" t="s">
        <v>71</v>
      </c>
      <c r="G4" s="2" t="s">
        <v>89</v>
      </c>
      <c r="H4" s="163" t="str">
        <f t="shared" si="0"/>
        <v>Eagle Pass, TX</v>
      </c>
      <c r="I4" s="129">
        <v>1</v>
      </c>
      <c r="J4" s="11" t="s">
        <v>73</v>
      </c>
      <c r="K4" s="11" t="s">
        <v>74</v>
      </c>
      <c r="L4" s="11" t="s">
        <v>73</v>
      </c>
      <c r="M4" s="11" t="s">
        <v>74</v>
      </c>
      <c r="N4" s="11"/>
      <c r="O4" s="11" t="s">
        <v>73</v>
      </c>
      <c r="P4" s="11" t="s">
        <v>73</v>
      </c>
      <c r="Q4" s="2" t="s">
        <v>978</v>
      </c>
      <c r="R4" s="190"/>
      <c r="S4" s="11" t="s">
        <v>120</v>
      </c>
      <c r="T4" s="190"/>
      <c r="U4" s="190"/>
      <c r="V4" s="11" t="s">
        <v>77</v>
      </c>
      <c r="W4" s="196" t="s">
        <v>83</v>
      </c>
      <c r="X4" s="40"/>
      <c r="Y4" s="40"/>
    </row>
    <row r="5" spans="1:25" s="9" customFormat="1" ht="48" hidden="1" x14ac:dyDescent="0.2">
      <c r="A5" s="290">
        <f t="shared" si="2"/>
        <v>4</v>
      </c>
      <c r="B5" s="13">
        <v>43934</v>
      </c>
      <c r="C5" s="13" t="str">
        <f t="shared" si="1"/>
        <v>USBP</v>
      </c>
      <c r="D5" s="11" t="s">
        <v>27</v>
      </c>
      <c r="E5" s="35" t="s">
        <v>84</v>
      </c>
      <c r="F5" s="35" t="s">
        <v>85</v>
      </c>
      <c r="G5" s="2" t="s">
        <v>86</v>
      </c>
      <c r="H5" s="163" t="str">
        <f t="shared" si="0"/>
        <v>Detroit, MI</v>
      </c>
      <c r="I5" s="129">
        <v>1</v>
      </c>
      <c r="J5" s="11" t="s">
        <v>73</v>
      </c>
      <c r="K5" s="11" t="s">
        <v>74</v>
      </c>
      <c r="L5" s="11" t="s">
        <v>73</v>
      </c>
      <c r="M5" s="11" t="s">
        <v>74</v>
      </c>
      <c r="N5" s="11"/>
      <c r="O5" s="11" t="s">
        <v>74</v>
      </c>
      <c r="P5" s="11" t="s">
        <v>74</v>
      </c>
      <c r="Q5" s="2"/>
      <c r="R5" s="190"/>
      <c r="S5" s="11" t="s">
        <v>76</v>
      </c>
      <c r="T5" s="190">
        <v>43949</v>
      </c>
      <c r="U5" s="190"/>
      <c r="V5" s="11" t="s">
        <v>77</v>
      </c>
      <c r="W5" s="33" t="s">
        <v>87</v>
      </c>
      <c r="X5" s="40"/>
      <c r="Y5" s="40"/>
    </row>
    <row r="6" spans="1:25" s="199" customFormat="1" ht="160" x14ac:dyDescent="0.2">
      <c r="A6" s="291" t="s">
        <v>1550</v>
      </c>
      <c r="B6" s="63">
        <v>43935</v>
      </c>
      <c r="C6" s="63" t="str">
        <f t="shared" si="1"/>
        <v>USBP</v>
      </c>
      <c r="D6" s="64" t="s">
        <v>34</v>
      </c>
      <c r="E6" s="68" t="s">
        <v>34</v>
      </c>
      <c r="F6" s="68" t="s">
        <v>88</v>
      </c>
      <c r="G6" s="62" t="s">
        <v>89</v>
      </c>
      <c r="H6" s="188" t="str">
        <f t="shared" si="0"/>
        <v>El Centro, CA</v>
      </c>
      <c r="I6" s="247">
        <v>1</v>
      </c>
      <c r="J6" s="64" t="s">
        <v>73</v>
      </c>
      <c r="K6" s="64" t="s">
        <v>74</v>
      </c>
      <c r="L6" s="64" t="s">
        <v>73</v>
      </c>
      <c r="M6" s="64" t="s">
        <v>74</v>
      </c>
      <c r="N6" s="64"/>
      <c r="O6" s="64" t="s">
        <v>73</v>
      </c>
      <c r="P6" s="64" t="s">
        <v>73</v>
      </c>
      <c r="Q6" s="197" t="s">
        <v>90</v>
      </c>
      <c r="R6" s="193">
        <v>43935</v>
      </c>
      <c r="S6" s="64" t="s">
        <v>76</v>
      </c>
      <c r="T6" s="193">
        <v>43953</v>
      </c>
      <c r="U6" s="193"/>
      <c r="V6" s="64" t="s">
        <v>91</v>
      </c>
      <c r="W6" s="198" t="s">
        <v>92</v>
      </c>
      <c r="X6" s="65"/>
      <c r="Y6" s="65"/>
    </row>
    <row r="7" spans="1:25" s="66" customFormat="1" ht="64" hidden="1" x14ac:dyDescent="0.2">
      <c r="A7" s="291" t="e">
        <f t="shared" si="2"/>
        <v>#VALUE!</v>
      </c>
      <c r="B7" s="47">
        <v>43945</v>
      </c>
      <c r="C7" s="13" t="str">
        <f t="shared" si="1"/>
        <v>USBP</v>
      </c>
      <c r="D7" s="43" t="s">
        <v>34</v>
      </c>
      <c r="E7" s="45" t="s">
        <v>34</v>
      </c>
      <c r="F7" s="45"/>
      <c r="G7" s="44" t="s">
        <v>89</v>
      </c>
      <c r="H7" s="163" t="str">
        <f t="shared" si="0"/>
        <v>El Centro, CA</v>
      </c>
      <c r="I7" s="248">
        <v>1</v>
      </c>
      <c r="J7" s="43" t="s">
        <v>73</v>
      </c>
      <c r="K7" s="43" t="s">
        <v>74</v>
      </c>
      <c r="L7" s="43" t="s">
        <v>73</v>
      </c>
      <c r="M7" s="43" t="s">
        <v>74</v>
      </c>
      <c r="N7" s="43"/>
      <c r="O7" s="11" t="s">
        <v>73</v>
      </c>
      <c r="P7" s="43" t="s">
        <v>73</v>
      </c>
      <c r="Q7" s="134" t="s">
        <v>75</v>
      </c>
      <c r="R7" s="190"/>
      <c r="S7" s="43" t="s">
        <v>76</v>
      </c>
      <c r="T7" s="190">
        <v>43953</v>
      </c>
      <c r="U7" s="190"/>
      <c r="V7" s="43" t="s">
        <v>77</v>
      </c>
      <c r="W7" s="42" t="s">
        <v>93</v>
      </c>
      <c r="X7" s="53"/>
      <c r="Y7" s="53"/>
    </row>
    <row r="8" spans="1:25" s="66" customFormat="1" ht="32" hidden="1" x14ac:dyDescent="0.2">
      <c r="A8" s="291" t="e">
        <f t="shared" si="2"/>
        <v>#VALUE!</v>
      </c>
      <c r="B8" s="47">
        <v>43948</v>
      </c>
      <c r="C8" s="13" t="str">
        <f t="shared" si="1"/>
        <v>USBP</v>
      </c>
      <c r="D8" s="43" t="s">
        <v>34</v>
      </c>
      <c r="E8" s="45" t="s">
        <v>34</v>
      </c>
      <c r="F8" s="45" t="s">
        <v>88</v>
      </c>
      <c r="G8" s="44" t="s">
        <v>89</v>
      </c>
      <c r="H8" s="163" t="str">
        <f t="shared" si="0"/>
        <v>El Centro, CA</v>
      </c>
      <c r="I8" s="248">
        <v>1</v>
      </c>
      <c r="J8" s="43" t="s">
        <v>73</v>
      </c>
      <c r="K8" s="43" t="s">
        <v>74</v>
      </c>
      <c r="L8" s="43" t="s">
        <v>73</v>
      </c>
      <c r="M8" s="43" t="s">
        <v>74</v>
      </c>
      <c r="N8" s="43"/>
      <c r="O8" s="11" t="s">
        <v>73</v>
      </c>
      <c r="P8" s="43" t="s">
        <v>73</v>
      </c>
      <c r="Q8" s="134" t="s">
        <v>75</v>
      </c>
      <c r="R8" s="190"/>
      <c r="S8" s="43" t="s">
        <v>76</v>
      </c>
      <c r="T8" s="190">
        <v>43953</v>
      </c>
      <c r="U8" s="190"/>
      <c r="V8" s="43" t="s">
        <v>77</v>
      </c>
      <c r="W8" s="42" t="s">
        <v>94</v>
      </c>
      <c r="X8" s="53"/>
      <c r="Y8" s="53"/>
    </row>
    <row r="9" spans="1:25" s="66" customFormat="1" ht="64" hidden="1" x14ac:dyDescent="0.2">
      <c r="A9" s="291" t="e">
        <f t="shared" si="2"/>
        <v>#VALUE!</v>
      </c>
      <c r="B9" s="47">
        <v>43950</v>
      </c>
      <c r="C9" s="13" t="str">
        <f t="shared" si="1"/>
        <v>USBP</v>
      </c>
      <c r="D9" s="43" t="s">
        <v>34</v>
      </c>
      <c r="E9" s="45" t="s">
        <v>95</v>
      </c>
      <c r="F9" s="45"/>
      <c r="G9" s="44" t="s">
        <v>89</v>
      </c>
      <c r="H9" s="163" t="str">
        <f t="shared" si="0"/>
        <v>Calexico, CA</v>
      </c>
      <c r="I9" s="248">
        <v>1</v>
      </c>
      <c r="J9" s="43" t="s">
        <v>73</v>
      </c>
      <c r="K9" s="43" t="s">
        <v>74</v>
      </c>
      <c r="L9" s="43" t="s">
        <v>73</v>
      </c>
      <c r="M9" s="43" t="s">
        <v>74</v>
      </c>
      <c r="N9" s="43"/>
      <c r="O9" s="11" t="s">
        <v>74</v>
      </c>
      <c r="P9" s="43" t="s">
        <v>73</v>
      </c>
      <c r="Q9" s="134" t="s">
        <v>75</v>
      </c>
      <c r="R9" s="190"/>
      <c r="S9" s="43" t="s">
        <v>76</v>
      </c>
      <c r="T9" s="190">
        <v>43953</v>
      </c>
      <c r="U9" s="190"/>
      <c r="V9" s="43" t="s">
        <v>96</v>
      </c>
      <c r="W9" s="42" t="s">
        <v>97</v>
      </c>
      <c r="X9" s="53"/>
      <c r="Y9" s="53"/>
    </row>
    <row r="10" spans="1:25" s="66" customFormat="1" ht="48" hidden="1" x14ac:dyDescent="0.2">
      <c r="A10" s="291" t="e">
        <f t="shared" si="2"/>
        <v>#VALUE!</v>
      </c>
      <c r="B10" s="47">
        <v>43950</v>
      </c>
      <c r="C10" s="13" t="str">
        <f t="shared" si="1"/>
        <v>USBP</v>
      </c>
      <c r="D10" s="43" t="s">
        <v>34</v>
      </c>
      <c r="E10" s="45" t="s">
        <v>95</v>
      </c>
      <c r="F10" s="45"/>
      <c r="G10" s="44" t="s">
        <v>89</v>
      </c>
      <c r="H10" s="163" t="str">
        <f t="shared" si="0"/>
        <v>Calexico, CA</v>
      </c>
      <c r="I10" s="248">
        <v>1</v>
      </c>
      <c r="J10" s="43" t="s">
        <v>73</v>
      </c>
      <c r="K10" s="43" t="s">
        <v>74</v>
      </c>
      <c r="L10" s="43" t="s">
        <v>73</v>
      </c>
      <c r="M10" s="43" t="s">
        <v>74</v>
      </c>
      <c r="N10" s="43"/>
      <c r="O10" s="11" t="s">
        <v>74</v>
      </c>
      <c r="P10" s="43" t="s">
        <v>73</v>
      </c>
      <c r="Q10" s="134" t="s">
        <v>75</v>
      </c>
      <c r="R10" s="190"/>
      <c r="S10" s="43" t="s">
        <v>76</v>
      </c>
      <c r="T10" s="190">
        <v>43956</v>
      </c>
      <c r="U10" s="190"/>
      <c r="V10" s="43" t="s">
        <v>96</v>
      </c>
      <c r="W10" s="42" t="s">
        <v>98</v>
      </c>
      <c r="X10" s="53"/>
      <c r="Y10" s="53"/>
    </row>
    <row r="11" spans="1:25" s="66" customFormat="1" ht="48" hidden="1" x14ac:dyDescent="0.2">
      <c r="A11" s="291" t="e">
        <f t="shared" si="2"/>
        <v>#VALUE!</v>
      </c>
      <c r="B11" s="47">
        <v>43950</v>
      </c>
      <c r="C11" s="13" t="str">
        <f t="shared" si="1"/>
        <v>USBP</v>
      </c>
      <c r="D11" s="43" t="s">
        <v>34</v>
      </c>
      <c r="E11" s="45" t="s">
        <v>95</v>
      </c>
      <c r="F11" s="45"/>
      <c r="G11" s="44" t="s">
        <v>89</v>
      </c>
      <c r="H11" s="163" t="str">
        <f t="shared" si="0"/>
        <v>Calexico, CA</v>
      </c>
      <c r="I11" s="248">
        <v>1</v>
      </c>
      <c r="J11" s="43" t="s">
        <v>73</v>
      </c>
      <c r="K11" s="43" t="s">
        <v>74</v>
      </c>
      <c r="L11" s="43" t="s">
        <v>73</v>
      </c>
      <c r="M11" s="43" t="s">
        <v>74</v>
      </c>
      <c r="N11" s="43"/>
      <c r="O11" s="11" t="s">
        <v>74</v>
      </c>
      <c r="P11" s="43" t="s">
        <v>73</v>
      </c>
      <c r="Q11" s="134" t="s">
        <v>75</v>
      </c>
      <c r="R11" s="190"/>
      <c r="S11" s="43" t="s">
        <v>76</v>
      </c>
      <c r="T11" s="190">
        <v>43951</v>
      </c>
      <c r="U11" s="190"/>
      <c r="V11" s="43" t="s">
        <v>96</v>
      </c>
      <c r="W11" s="42" t="s">
        <v>99</v>
      </c>
      <c r="X11" s="53"/>
      <c r="Y11" s="53"/>
    </row>
    <row r="12" spans="1:25" s="66" customFormat="1" ht="48" hidden="1" x14ac:dyDescent="0.2">
      <c r="A12" s="291" t="e">
        <f t="shared" si="2"/>
        <v>#VALUE!</v>
      </c>
      <c r="B12" s="47">
        <v>43950</v>
      </c>
      <c r="C12" s="13" t="str">
        <f t="shared" si="1"/>
        <v>USBP</v>
      </c>
      <c r="D12" s="43" t="s">
        <v>34</v>
      </c>
      <c r="E12" s="45" t="s">
        <v>95</v>
      </c>
      <c r="F12" s="45"/>
      <c r="G12" s="44" t="s">
        <v>89</v>
      </c>
      <c r="H12" s="163" t="str">
        <f t="shared" si="0"/>
        <v>Calexico, CA</v>
      </c>
      <c r="I12" s="248">
        <v>1</v>
      </c>
      <c r="J12" s="43" t="s">
        <v>73</v>
      </c>
      <c r="K12" s="43" t="s">
        <v>74</v>
      </c>
      <c r="L12" s="43" t="s">
        <v>73</v>
      </c>
      <c r="M12" s="43" t="s">
        <v>74</v>
      </c>
      <c r="N12" s="43"/>
      <c r="O12" s="11" t="s">
        <v>74</v>
      </c>
      <c r="P12" s="43" t="s">
        <v>73</v>
      </c>
      <c r="Q12" s="134" t="s">
        <v>75</v>
      </c>
      <c r="R12" s="190"/>
      <c r="S12" s="43" t="s">
        <v>76</v>
      </c>
      <c r="T12" s="190">
        <v>43956</v>
      </c>
      <c r="U12" s="190"/>
      <c r="V12" s="43" t="s">
        <v>77</v>
      </c>
      <c r="W12" s="42" t="s">
        <v>100</v>
      </c>
      <c r="X12" s="53"/>
      <c r="Y12" s="53"/>
    </row>
    <row r="13" spans="1:25" s="66" customFormat="1" ht="48" hidden="1" x14ac:dyDescent="0.2">
      <c r="A13" s="291" t="e">
        <f t="shared" si="2"/>
        <v>#VALUE!</v>
      </c>
      <c r="B13" s="47">
        <v>43950</v>
      </c>
      <c r="C13" s="13" t="str">
        <f t="shared" si="1"/>
        <v>USBP</v>
      </c>
      <c r="D13" s="43" t="s">
        <v>34</v>
      </c>
      <c r="E13" s="45" t="s">
        <v>34</v>
      </c>
      <c r="F13" s="45" t="s">
        <v>88</v>
      </c>
      <c r="G13" s="44" t="s">
        <v>89</v>
      </c>
      <c r="H13" s="163" t="str">
        <f t="shared" si="0"/>
        <v>El Centro, CA</v>
      </c>
      <c r="I13" s="248">
        <v>1</v>
      </c>
      <c r="J13" s="43" t="s">
        <v>73</v>
      </c>
      <c r="K13" s="43" t="s">
        <v>74</v>
      </c>
      <c r="L13" s="43" t="s">
        <v>73</v>
      </c>
      <c r="M13" s="43" t="s">
        <v>74</v>
      </c>
      <c r="N13" s="43"/>
      <c r="O13" s="11" t="s">
        <v>73</v>
      </c>
      <c r="P13" s="43" t="s">
        <v>73</v>
      </c>
      <c r="Q13" s="134" t="s">
        <v>75</v>
      </c>
      <c r="R13" s="190"/>
      <c r="S13" s="43" t="s">
        <v>76</v>
      </c>
      <c r="T13" s="190">
        <v>43952</v>
      </c>
      <c r="U13" s="190"/>
      <c r="V13" s="43" t="s">
        <v>77</v>
      </c>
      <c r="W13" s="33" t="s">
        <v>101</v>
      </c>
      <c r="X13" s="53"/>
      <c r="Y13" s="53"/>
    </row>
    <row r="14" spans="1:25" s="9" customFormat="1" ht="208" hidden="1" x14ac:dyDescent="0.2">
      <c r="A14" s="291" t="e">
        <f t="shared" si="2"/>
        <v>#VALUE!</v>
      </c>
      <c r="B14" s="13">
        <v>43925</v>
      </c>
      <c r="C14" s="13" t="str">
        <f t="shared" si="1"/>
        <v>USBP</v>
      </c>
      <c r="D14" s="11" t="s">
        <v>28</v>
      </c>
      <c r="E14" s="35" t="s">
        <v>102</v>
      </c>
      <c r="F14" s="35"/>
      <c r="G14" s="2" t="s">
        <v>86</v>
      </c>
      <c r="H14" s="163" t="str">
        <f t="shared" si="0"/>
        <v>El Paso, TX</v>
      </c>
      <c r="I14" s="129">
        <v>1</v>
      </c>
      <c r="J14" s="11" t="s">
        <v>74</v>
      </c>
      <c r="K14" s="11" t="s">
        <v>74</v>
      </c>
      <c r="L14" s="11" t="s">
        <v>73</v>
      </c>
      <c r="M14" s="11" t="s">
        <v>74</v>
      </c>
      <c r="N14" s="11"/>
      <c r="O14" s="11" t="s">
        <v>73</v>
      </c>
      <c r="P14" s="11" t="s">
        <v>73</v>
      </c>
      <c r="Q14" s="2" t="s">
        <v>75</v>
      </c>
      <c r="R14" s="190"/>
      <c r="S14" s="11" t="s">
        <v>76</v>
      </c>
      <c r="T14" s="190">
        <v>43956</v>
      </c>
      <c r="U14" s="190"/>
      <c r="V14" s="11" t="s">
        <v>77</v>
      </c>
      <c r="W14" s="33" t="s">
        <v>103</v>
      </c>
      <c r="X14" s="50"/>
      <c r="Y14" s="200"/>
    </row>
    <row r="15" spans="1:25" s="199" customFormat="1" ht="224" x14ac:dyDescent="0.2">
      <c r="A15" s="307" t="s">
        <v>1551</v>
      </c>
      <c r="B15" s="63">
        <v>43927</v>
      </c>
      <c r="C15" s="63" t="str">
        <f t="shared" si="1"/>
        <v>USBP</v>
      </c>
      <c r="D15" s="64" t="s">
        <v>28</v>
      </c>
      <c r="E15" s="68" t="s">
        <v>104</v>
      </c>
      <c r="F15" s="68"/>
      <c r="G15" s="62" t="s">
        <v>86</v>
      </c>
      <c r="H15" s="188" t="str">
        <f t="shared" si="0"/>
        <v>Santa Teresa, NM</v>
      </c>
      <c r="I15" s="247">
        <v>1</v>
      </c>
      <c r="J15" s="64" t="s">
        <v>74</v>
      </c>
      <c r="K15" s="64" t="s">
        <v>74</v>
      </c>
      <c r="L15" s="64" t="s">
        <v>73</v>
      </c>
      <c r="M15" s="64" t="s">
        <v>74</v>
      </c>
      <c r="N15" s="64"/>
      <c r="O15" s="64" t="s">
        <v>73</v>
      </c>
      <c r="P15" s="64" t="s">
        <v>73</v>
      </c>
      <c r="Q15" s="62" t="s">
        <v>90</v>
      </c>
      <c r="R15" s="193">
        <v>43928</v>
      </c>
      <c r="S15" s="64" t="s">
        <v>76</v>
      </c>
      <c r="T15" s="193">
        <v>43963</v>
      </c>
      <c r="U15" s="193"/>
      <c r="V15" s="64" t="s">
        <v>77</v>
      </c>
      <c r="W15" s="198" t="s">
        <v>1552</v>
      </c>
      <c r="X15" s="144"/>
      <c r="Y15" s="201"/>
    </row>
    <row r="16" spans="1:25" s="66" customFormat="1" ht="128" hidden="1" x14ac:dyDescent="0.2">
      <c r="A16" s="291" t="e">
        <f t="shared" si="2"/>
        <v>#VALUE!</v>
      </c>
      <c r="B16" s="47">
        <v>43928</v>
      </c>
      <c r="C16" s="13" t="str">
        <f t="shared" si="1"/>
        <v>USBP</v>
      </c>
      <c r="D16" s="43" t="s">
        <v>28</v>
      </c>
      <c r="E16" s="45" t="s">
        <v>102</v>
      </c>
      <c r="F16" s="45"/>
      <c r="G16" s="44" t="s">
        <v>86</v>
      </c>
      <c r="H16" s="163" t="str">
        <f t="shared" si="0"/>
        <v>El Paso, TX</v>
      </c>
      <c r="I16" s="248">
        <v>1</v>
      </c>
      <c r="J16" s="43" t="s">
        <v>74</v>
      </c>
      <c r="K16" s="43" t="s">
        <v>74</v>
      </c>
      <c r="L16" s="43" t="s">
        <v>73</v>
      </c>
      <c r="M16" s="43" t="s">
        <v>74</v>
      </c>
      <c r="N16" s="43"/>
      <c r="O16" s="11" t="s">
        <v>74</v>
      </c>
      <c r="P16" s="43" t="s">
        <v>74</v>
      </c>
      <c r="Q16" s="44"/>
      <c r="R16" s="190"/>
      <c r="S16" s="43" t="s">
        <v>76</v>
      </c>
      <c r="T16" s="190">
        <v>43955</v>
      </c>
      <c r="U16" s="190"/>
      <c r="V16" s="43" t="s">
        <v>96</v>
      </c>
      <c r="W16" s="42" t="s">
        <v>106</v>
      </c>
      <c r="X16" s="50"/>
      <c r="Y16" s="200"/>
    </row>
    <row r="17" spans="1:25" s="199" customFormat="1" ht="80" x14ac:dyDescent="0.2">
      <c r="A17" s="307" t="s">
        <v>1553</v>
      </c>
      <c r="B17" s="63">
        <v>43932</v>
      </c>
      <c r="C17" s="63" t="str">
        <f t="shared" si="1"/>
        <v>USBP</v>
      </c>
      <c r="D17" s="64" t="s">
        <v>28</v>
      </c>
      <c r="E17" s="68" t="s">
        <v>28</v>
      </c>
      <c r="F17" s="68" t="s">
        <v>107</v>
      </c>
      <c r="G17" s="62" t="s">
        <v>86</v>
      </c>
      <c r="H17" s="188" t="str">
        <f t="shared" si="0"/>
        <v>El Paso, TX</v>
      </c>
      <c r="I17" s="247">
        <v>1</v>
      </c>
      <c r="J17" s="64" t="s">
        <v>73</v>
      </c>
      <c r="K17" s="64" t="s">
        <v>74</v>
      </c>
      <c r="L17" s="64" t="s">
        <v>73</v>
      </c>
      <c r="M17" s="64" t="s">
        <v>74</v>
      </c>
      <c r="N17" s="64"/>
      <c r="O17" s="64" t="s">
        <v>74</v>
      </c>
      <c r="P17" s="64" t="s">
        <v>73</v>
      </c>
      <c r="Q17" s="62" t="s">
        <v>90</v>
      </c>
      <c r="R17" s="193">
        <v>43934</v>
      </c>
      <c r="S17" s="64" t="s">
        <v>76</v>
      </c>
      <c r="T17" s="193">
        <v>43956</v>
      </c>
      <c r="U17" s="193"/>
      <c r="V17" s="64" t="s">
        <v>77</v>
      </c>
      <c r="W17" s="198" t="s">
        <v>108</v>
      </c>
      <c r="X17" s="144"/>
      <c r="Y17" s="201"/>
    </row>
    <row r="18" spans="1:25" s="66" customFormat="1" ht="48" hidden="1" x14ac:dyDescent="0.2">
      <c r="A18" s="291" t="e">
        <f t="shared" si="2"/>
        <v>#VALUE!</v>
      </c>
      <c r="B18" s="47">
        <v>43937</v>
      </c>
      <c r="C18" s="13" t="str">
        <f t="shared" si="1"/>
        <v>USBP</v>
      </c>
      <c r="D18" s="43" t="s">
        <v>28</v>
      </c>
      <c r="E18" s="45" t="s">
        <v>109</v>
      </c>
      <c r="F18" s="45"/>
      <c r="G18" s="44" t="s">
        <v>86</v>
      </c>
      <c r="H18" s="163" t="str">
        <f t="shared" si="0"/>
        <v>Las Cruces, NM</v>
      </c>
      <c r="I18" s="248">
        <v>1</v>
      </c>
      <c r="J18" s="43" t="s">
        <v>73</v>
      </c>
      <c r="K18" s="43" t="s">
        <v>74</v>
      </c>
      <c r="L18" s="43" t="s">
        <v>73</v>
      </c>
      <c r="M18" s="43" t="s">
        <v>74</v>
      </c>
      <c r="N18" s="43"/>
      <c r="O18" s="11" t="s">
        <v>74</v>
      </c>
      <c r="P18" s="43" t="s">
        <v>74</v>
      </c>
      <c r="Q18" s="44"/>
      <c r="R18" s="190"/>
      <c r="S18" s="43" t="s">
        <v>76</v>
      </c>
      <c r="T18" s="190">
        <v>43952</v>
      </c>
      <c r="U18" s="190"/>
      <c r="V18" s="43" t="s">
        <v>77</v>
      </c>
      <c r="W18" s="33" t="s">
        <v>110</v>
      </c>
      <c r="X18" s="50"/>
      <c r="Y18" s="200"/>
    </row>
    <row r="19" spans="1:25" s="199" customFormat="1" ht="64" x14ac:dyDescent="0.2">
      <c r="A19" s="307" t="s">
        <v>1554</v>
      </c>
      <c r="B19" s="63">
        <v>43942</v>
      </c>
      <c r="C19" s="63" t="str">
        <f t="shared" si="1"/>
        <v>USBP</v>
      </c>
      <c r="D19" s="64" t="s">
        <v>28</v>
      </c>
      <c r="E19" s="68" t="s">
        <v>111</v>
      </c>
      <c r="F19" s="68"/>
      <c r="G19" s="62" t="s">
        <v>86</v>
      </c>
      <c r="H19" s="188" t="str">
        <f t="shared" si="0"/>
        <v>Alamogordo, NM</v>
      </c>
      <c r="I19" s="247">
        <v>1</v>
      </c>
      <c r="J19" s="64" t="s">
        <v>73</v>
      </c>
      <c r="K19" s="64" t="s">
        <v>74</v>
      </c>
      <c r="L19" s="64" t="s">
        <v>73</v>
      </c>
      <c r="M19" s="64" t="s">
        <v>74</v>
      </c>
      <c r="N19" s="64"/>
      <c r="O19" s="64" t="s">
        <v>73</v>
      </c>
      <c r="P19" s="64" t="s">
        <v>73</v>
      </c>
      <c r="Q19" s="62" t="s">
        <v>90</v>
      </c>
      <c r="R19" s="193">
        <v>43944</v>
      </c>
      <c r="S19" s="64" t="s">
        <v>76</v>
      </c>
      <c r="T19" s="193">
        <v>43962</v>
      </c>
      <c r="U19" s="193"/>
      <c r="V19" s="64" t="s">
        <v>77</v>
      </c>
      <c r="W19" s="198" t="s">
        <v>1555</v>
      </c>
      <c r="X19" s="144"/>
      <c r="Y19" s="201"/>
    </row>
    <row r="20" spans="1:25" s="66" customFormat="1" ht="32" hidden="1" x14ac:dyDescent="0.2">
      <c r="A20" s="308" t="s">
        <v>1556</v>
      </c>
      <c r="B20" s="47">
        <v>43943</v>
      </c>
      <c r="C20" s="13" t="str">
        <f t="shared" si="1"/>
        <v>USBP</v>
      </c>
      <c r="D20" s="43" t="s">
        <v>28</v>
      </c>
      <c r="E20" s="45" t="s">
        <v>113</v>
      </c>
      <c r="F20" s="45"/>
      <c r="G20" s="44" t="s">
        <v>86</v>
      </c>
      <c r="H20" s="163" t="str">
        <f t="shared" si="0"/>
        <v>Lordsburg, NM</v>
      </c>
      <c r="I20" s="248">
        <v>1</v>
      </c>
      <c r="J20" s="43" t="s">
        <v>73</v>
      </c>
      <c r="K20" s="43" t="s">
        <v>74</v>
      </c>
      <c r="L20" s="43" t="s">
        <v>73</v>
      </c>
      <c r="M20" s="43" t="s">
        <v>74</v>
      </c>
      <c r="N20" s="43"/>
      <c r="O20" s="11" t="s">
        <v>73</v>
      </c>
      <c r="P20" s="43" t="s">
        <v>73</v>
      </c>
      <c r="Q20" s="44" t="s">
        <v>75</v>
      </c>
      <c r="R20" s="190"/>
      <c r="S20" s="43" t="s">
        <v>76</v>
      </c>
      <c r="T20" s="190">
        <v>43955</v>
      </c>
      <c r="U20" s="190"/>
      <c r="V20" s="43" t="s">
        <v>91</v>
      </c>
      <c r="W20" s="33" t="s">
        <v>114</v>
      </c>
      <c r="X20" s="50"/>
      <c r="Y20" s="200"/>
    </row>
    <row r="21" spans="1:25" s="66" customFormat="1" ht="32" hidden="1" x14ac:dyDescent="0.2">
      <c r="A21" s="291" t="e">
        <f t="shared" si="2"/>
        <v>#VALUE!</v>
      </c>
      <c r="B21" s="47">
        <v>43944</v>
      </c>
      <c r="C21" s="13" t="str">
        <f t="shared" si="1"/>
        <v>USBP</v>
      </c>
      <c r="D21" s="43" t="s">
        <v>28</v>
      </c>
      <c r="E21" s="45" t="s">
        <v>102</v>
      </c>
      <c r="F21" s="45"/>
      <c r="G21" s="44" t="s">
        <v>86</v>
      </c>
      <c r="H21" s="163" t="str">
        <f t="shared" si="0"/>
        <v>El Paso, TX</v>
      </c>
      <c r="I21" s="248">
        <v>1</v>
      </c>
      <c r="J21" s="43" t="s">
        <v>73</v>
      </c>
      <c r="K21" s="43" t="s">
        <v>74</v>
      </c>
      <c r="L21" s="43" t="s">
        <v>73</v>
      </c>
      <c r="M21" s="43" t="s">
        <v>74</v>
      </c>
      <c r="N21" s="43"/>
      <c r="O21" s="11" t="s">
        <v>74</v>
      </c>
      <c r="P21" s="43" t="s">
        <v>74</v>
      </c>
      <c r="Q21" s="44"/>
      <c r="R21" s="190"/>
      <c r="S21" s="43" t="s">
        <v>120</v>
      </c>
      <c r="T21" s="190"/>
      <c r="U21" s="190"/>
      <c r="V21" s="43" t="s">
        <v>77</v>
      </c>
      <c r="W21" s="33" t="s">
        <v>1557</v>
      </c>
      <c r="X21" s="50"/>
      <c r="Y21" s="200"/>
    </row>
    <row r="22" spans="1:25" s="66" customFormat="1" ht="32" hidden="1" x14ac:dyDescent="0.2">
      <c r="A22" s="291" t="e">
        <f t="shared" si="2"/>
        <v>#VALUE!</v>
      </c>
      <c r="B22" s="47">
        <v>43945</v>
      </c>
      <c r="C22" s="13" t="str">
        <f t="shared" si="1"/>
        <v>USBP</v>
      </c>
      <c r="D22" s="43" t="s">
        <v>28</v>
      </c>
      <c r="E22" s="45" t="s">
        <v>111</v>
      </c>
      <c r="F22" s="45"/>
      <c r="G22" s="44" t="s">
        <v>86</v>
      </c>
      <c r="H22" s="163" t="str">
        <f t="shared" si="0"/>
        <v>Alamogordo, NM</v>
      </c>
      <c r="I22" s="248">
        <v>1</v>
      </c>
      <c r="J22" s="43" t="s">
        <v>73</v>
      </c>
      <c r="K22" s="43" t="s">
        <v>74</v>
      </c>
      <c r="L22" s="43" t="s">
        <v>73</v>
      </c>
      <c r="M22" s="43" t="s">
        <v>74</v>
      </c>
      <c r="N22" s="43"/>
      <c r="O22" s="11" t="s">
        <v>73</v>
      </c>
      <c r="P22" s="43" t="s">
        <v>73</v>
      </c>
      <c r="Q22" s="44" t="s">
        <v>75</v>
      </c>
      <c r="R22" s="190"/>
      <c r="S22" s="43" t="s">
        <v>76</v>
      </c>
      <c r="T22" s="190">
        <v>43955</v>
      </c>
      <c r="U22" s="190"/>
      <c r="V22" s="43" t="s">
        <v>116</v>
      </c>
      <c r="W22" s="33" t="s">
        <v>117</v>
      </c>
      <c r="X22" s="50"/>
      <c r="Y22" s="200"/>
    </row>
    <row r="23" spans="1:25" s="66" customFormat="1" ht="48" hidden="1" x14ac:dyDescent="0.2">
      <c r="A23" s="291" t="e">
        <f t="shared" si="2"/>
        <v>#VALUE!</v>
      </c>
      <c r="B23" s="47">
        <v>43948</v>
      </c>
      <c r="C23" s="13" t="str">
        <f t="shared" si="1"/>
        <v>USBP</v>
      </c>
      <c r="D23" s="43" t="s">
        <v>28</v>
      </c>
      <c r="E23" s="45" t="s">
        <v>111</v>
      </c>
      <c r="F23" s="45"/>
      <c r="G23" s="44" t="s">
        <v>86</v>
      </c>
      <c r="H23" s="163" t="str">
        <f t="shared" si="0"/>
        <v>Alamogordo, NM</v>
      </c>
      <c r="I23" s="248">
        <v>1</v>
      </c>
      <c r="J23" s="43" t="s">
        <v>73</v>
      </c>
      <c r="K23" s="43" t="s">
        <v>74</v>
      </c>
      <c r="L23" s="43" t="s">
        <v>73</v>
      </c>
      <c r="M23" s="43" t="s">
        <v>74</v>
      </c>
      <c r="N23" s="43"/>
      <c r="O23" s="11" t="s">
        <v>73</v>
      </c>
      <c r="P23" s="43" t="s">
        <v>73</v>
      </c>
      <c r="Q23" s="44" t="s">
        <v>75</v>
      </c>
      <c r="R23" s="190"/>
      <c r="S23" s="43" t="s">
        <v>76</v>
      </c>
      <c r="T23" s="190">
        <v>43955</v>
      </c>
      <c r="U23" s="190"/>
      <c r="V23" s="43" t="s">
        <v>77</v>
      </c>
      <c r="W23" s="33" t="s">
        <v>118</v>
      </c>
      <c r="X23" s="50"/>
      <c r="Y23" s="200"/>
    </row>
    <row r="24" spans="1:25" s="66" customFormat="1" ht="48" hidden="1" x14ac:dyDescent="0.2">
      <c r="A24" s="291" t="e">
        <f t="shared" si="2"/>
        <v>#VALUE!</v>
      </c>
      <c r="B24" s="47">
        <v>43948</v>
      </c>
      <c r="C24" s="13" t="str">
        <f t="shared" si="1"/>
        <v>USBP</v>
      </c>
      <c r="D24" s="43" t="s">
        <v>28</v>
      </c>
      <c r="E24" s="45" t="s">
        <v>119</v>
      </c>
      <c r="F24" s="45"/>
      <c r="G24" s="44" t="s">
        <v>86</v>
      </c>
      <c r="H24" s="163" t="str">
        <f t="shared" si="0"/>
        <v>Clint, TX</v>
      </c>
      <c r="I24" s="248">
        <v>1</v>
      </c>
      <c r="J24" s="43" t="s">
        <v>73</v>
      </c>
      <c r="K24" s="43" t="s">
        <v>74</v>
      </c>
      <c r="L24" s="43" t="s">
        <v>73</v>
      </c>
      <c r="M24" s="43" t="s">
        <v>74</v>
      </c>
      <c r="N24" s="43"/>
      <c r="O24" s="11" t="s">
        <v>73</v>
      </c>
      <c r="P24" s="43" t="s">
        <v>73</v>
      </c>
      <c r="Q24" s="44" t="s">
        <v>75</v>
      </c>
      <c r="R24" s="190"/>
      <c r="S24" s="43" t="s">
        <v>76</v>
      </c>
      <c r="T24" s="190">
        <v>43955</v>
      </c>
      <c r="U24" s="190"/>
      <c r="V24" s="43" t="s">
        <v>77</v>
      </c>
      <c r="W24" s="33" t="s">
        <v>1558</v>
      </c>
      <c r="X24" s="50"/>
      <c r="Y24" s="200"/>
    </row>
    <row r="25" spans="1:25" s="199" customFormat="1" ht="48" x14ac:dyDescent="0.2">
      <c r="A25" s="307" t="s">
        <v>1556</v>
      </c>
      <c r="B25" s="63">
        <v>43949</v>
      </c>
      <c r="C25" s="63" t="str">
        <f t="shared" si="1"/>
        <v>USBP</v>
      </c>
      <c r="D25" s="64" t="s">
        <v>28</v>
      </c>
      <c r="E25" s="68" t="s">
        <v>111</v>
      </c>
      <c r="F25" s="68"/>
      <c r="G25" s="62" t="s">
        <v>86</v>
      </c>
      <c r="H25" s="188" t="str">
        <f t="shared" si="0"/>
        <v>Alamogordo, NM</v>
      </c>
      <c r="I25" s="247">
        <v>1</v>
      </c>
      <c r="J25" s="64" t="s">
        <v>73</v>
      </c>
      <c r="K25" s="64" t="s">
        <v>74</v>
      </c>
      <c r="L25" s="64" t="s">
        <v>73</v>
      </c>
      <c r="M25" s="64" t="s">
        <v>74</v>
      </c>
      <c r="N25" s="64"/>
      <c r="O25" s="64" t="s">
        <v>73</v>
      </c>
      <c r="P25" s="64" t="s">
        <v>73</v>
      </c>
      <c r="Q25" s="62" t="s">
        <v>90</v>
      </c>
      <c r="R25" s="193">
        <v>43949</v>
      </c>
      <c r="S25" s="64" t="s">
        <v>120</v>
      </c>
      <c r="T25" s="193"/>
      <c r="U25" s="193"/>
      <c r="V25" s="64" t="s">
        <v>96</v>
      </c>
      <c r="W25" s="198" t="s">
        <v>1559</v>
      </c>
      <c r="X25" s="144"/>
      <c r="Y25" s="201"/>
    </row>
    <row r="26" spans="1:25" s="66" customFormat="1" ht="51" hidden="1" x14ac:dyDescent="0.2">
      <c r="A26" s="291" t="e">
        <f t="shared" si="2"/>
        <v>#VALUE!</v>
      </c>
      <c r="B26" s="50">
        <v>43944</v>
      </c>
      <c r="C26" s="13" t="str">
        <f t="shared" si="1"/>
        <v>USBP</v>
      </c>
      <c r="D26" s="45" t="s">
        <v>17</v>
      </c>
      <c r="E26" s="53" t="s">
        <v>123</v>
      </c>
      <c r="F26" s="53"/>
      <c r="G26" s="44" t="s">
        <v>72</v>
      </c>
      <c r="H26" s="163" t="str">
        <f t="shared" si="0"/>
        <v>Laredo, TX</v>
      </c>
      <c r="I26" s="249">
        <v>1</v>
      </c>
      <c r="J26" s="45" t="s">
        <v>73</v>
      </c>
      <c r="K26" s="45" t="s">
        <v>74</v>
      </c>
      <c r="L26" s="45" t="s">
        <v>73</v>
      </c>
      <c r="M26" s="45" t="s">
        <v>74</v>
      </c>
      <c r="N26" s="43"/>
      <c r="O26" s="11" t="s">
        <v>73</v>
      </c>
      <c r="P26" s="45" t="s">
        <v>73</v>
      </c>
      <c r="Q26" s="44" t="s">
        <v>75</v>
      </c>
      <c r="R26" s="190"/>
      <c r="S26" s="43" t="s">
        <v>76</v>
      </c>
      <c r="T26" s="190">
        <v>43950</v>
      </c>
      <c r="U26" s="190"/>
      <c r="V26" s="43" t="s">
        <v>77</v>
      </c>
      <c r="W26" s="203" t="s">
        <v>124</v>
      </c>
      <c r="X26" s="47"/>
      <c r="Y26" s="48"/>
    </row>
    <row r="27" spans="1:25" s="29" customFormat="1" ht="51" hidden="1" x14ac:dyDescent="0.2">
      <c r="A27" s="291" t="e">
        <f t="shared" si="2"/>
        <v>#VALUE!</v>
      </c>
      <c r="B27" s="30">
        <v>43944</v>
      </c>
      <c r="C27" s="13" t="str">
        <f t="shared" si="1"/>
        <v>USBP</v>
      </c>
      <c r="D27" s="29" t="s">
        <v>17</v>
      </c>
      <c r="E27" s="29" t="s">
        <v>17</v>
      </c>
      <c r="F27" s="29" t="s">
        <v>85</v>
      </c>
      <c r="G27" s="29" t="s">
        <v>72</v>
      </c>
      <c r="H27" s="163" t="str">
        <f t="shared" si="0"/>
        <v>Laredo, TX</v>
      </c>
      <c r="I27" s="250">
        <v>1</v>
      </c>
      <c r="J27" s="29" t="s">
        <v>73</v>
      </c>
      <c r="K27" s="29" t="s">
        <v>74</v>
      </c>
      <c r="L27" s="29" t="s">
        <v>73</v>
      </c>
      <c r="M27" s="29" t="s">
        <v>74</v>
      </c>
      <c r="O27" s="11" t="s">
        <v>74</v>
      </c>
      <c r="P27" s="29" t="s">
        <v>74</v>
      </c>
      <c r="Q27" s="204"/>
      <c r="R27" s="190"/>
      <c r="S27" s="43" t="s">
        <v>76</v>
      </c>
      <c r="T27" s="30">
        <f>T26</f>
        <v>43950</v>
      </c>
      <c r="U27" s="30"/>
      <c r="V27" s="29" t="s">
        <v>125</v>
      </c>
      <c r="W27" s="180" t="s">
        <v>126</v>
      </c>
      <c r="Y27" s="176"/>
    </row>
    <row r="28" spans="1:25" s="29" customFormat="1" ht="51" hidden="1" x14ac:dyDescent="0.2">
      <c r="A28" s="291" t="e">
        <f t="shared" si="2"/>
        <v>#VALUE!</v>
      </c>
      <c r="B28" s="30">
        <v>43946</v>
      </c>
      <c r="C28" s="13" t="str">
        <f t="shared" si="1"/>
        <v>USBP</v>
      </c>
      <c r="D28" s="29" t="s">
        <v>17</v>
      </c>
      <c r="E28" s="29" t="s">
        <v>17</v>
      </c>
      <c r="F28" s="29" t="s">
        <v>85</v>
      </c>
      <c r="G28" s="29" t="s">
        <v>72</v>
      </c>
      <c r="H28" s="163" t="str">
        <f t="shared" si="0"/>
        <v>Laredo, TX</v>
      </c>
      <c r="I28" s="250">
        <v>1</v>
      </c>
      <c r="J28" s="29" t="s">
        <v>73</v>
      </c>
      <c r="K28" s="29" t="s">
        <v>74</v>
      </c>
      <c r="L28" s="29" t="s">
        <v>73</v>
      </c>
      <c r="M28" s="29" t="s">
        <v>74</v>
      </c>
      <c r="O28" s="11" t="s">
        <v>74</v>
      </c>
      <c r="P28" s="29" t="s">
        <v>74</v>
      </c>
      <c r="Q28" s="204"/>
      <c r="R28" s="190"/>
      <c r="S28" s="43" t="s">
        <v>76</v>
      </c>
      <c r="T28" s="30">
        <f t="shared" ref="T28:T59" si="3">T27</f>
        <v>43950</v>
      </c>
      <c r="U28" s="30"/>
      <c r="V28" s="29" t="s">
        <v>80</v>
      </c>
      <c r="W28" s="180" t="s">
        <v>127</v>
      </c>
      <c r="Y28" s="176"/>
    </row>
    <row r="29" spans="1:25" s="29" customFormat="1" ht="51" hidden="1" x14ac:dyDescent="0.2">
      <c r="A29" s="291" t="e">
        <f t="shared" si="2"/>
        <v>#VALUE!</v>
      </c>
      <c r="B29" s="30">
        <f t="shared" ref="B29:B58" si="4">B28</f>
        <v>43946</v>
      </c>
      <c r="C29" s="13" t="str">
        <f t="shared" si="1"/>
        <v>USBP</v>
      </c>
      <c r="D29" s="29" t="s">
        <v>17</v>
      </c>
      <c r="E29" s="29" t="s">
        <v>17</v>
      </c>
      <c r="F29" s="29" t="s">
        <v>85</v>
      </c>
      <c r="G29" s="29" t="s">
        <v>72</v>
      </c>
      <c r="H29" s="163" t="str">
        <f t="shared" si="0"/>
        <v>Laredo, TX</v>
      </c>
      <c r="I29" s="250">
        <v>1</v>
      </c>
      <c r="J29" s="29" t="s">
        <v>73</v>
      </c>
      <c r="K29" s="29" t="s">
        <v>74</v>
      </c>
      <c r="L29" s="29" t="s">
        <v>73</v>
      </c>
      <c r="M29" s="29" t="s">
        <v>74</v>
      </c>
      <c r="O29" s="11" t="s">
        <v>74</v>
      </c>
      <c r="P29" s="29" t="s">
        <v>74</v>
      </c>
      <c r="Q29" s="204"/>
      <c r="R29" s="190"/>
      <c r="S29" s="43" t="s">
        <v>76</v>
      </c>
      <c r="T29" s="30">
        <f t="shared" si="3"/>
        <v>43950</v>
      </c>
      <c r="U29" s="30"/>
      <c r="V29" s="29" t="s">
        <v>80</v>
      </c>
      <c r="W29" s="180" t="s">
        <v>127</v>
      </c>
      <c r="Y29" s="176"/>
    </row>
    <row r="30" spans="1:25" s="29" customFormat="1" ht="51" hidden="1" x14ac:dyDescent="0.2">
      <c r="A30" s="291" t="e">
        <f t="shared" si="2"/>
        <v>#VALUE!</v>
      </c>
      <c r="B30" s="30">
        <f t="shared" si="4"/>
        <v>43946</v>
      </c>
      <c r="C30" s="13" t="str">
        <f t="shared" si="1"/>
        <v>USBP</v>
      </c>
      <c r="D30" s="29" t="s">
        <v>17</v>
      </c>
      <c r="E30" s="29" t="s">
        <v>17</v>
      </c>
      <c r="F30" s="29" t="s">
        <v>85</v>
      </c>
      <c r="G30" s="29" t="s">
        <v>72</v>
      </c>
      <c r="H30" s="163" t="str">
        <f t="shared" si="0"/>
        <v>Laredo, TX</v>
      </c>
      <c r="I30" s="250">
        <v>1</v>
      </c>
      <c r="J30" s="29" t="s">
        <v>73</v>
      </c>
      <c r="K30" s="29" t="s">
        <v>74</v>
      </c>
      <c r="L30" s="29" t="s">
        <v>73</v>
      </c>
      <c r="M30" s="29" t="s">
        <v>74</v>
      </c>
      <c r="O30" s="11" t="s">
        <v>74</v>
      </c>
      <c r="P30" s="29" t="s">
        <v>74</v>
      </c>
      <c r="Q30" s="204"/>
      <c r="R30" s="190"/>
      <c r="S30" s="43" t="s">
        <v>76</v>
      </c>
      <c r="T30" s="30">
        <f t="shared" si="3"/>
        <v>43950</v>
      </c>
      <c r="U30" s="30"/>
      <c r="V30" s="29" t="s">
        <v>80</v>
      </c>
      <c r="W30" s="180" t="s">
        <v>127</v>
      </c>
      <c r="Y30" s="176"/>
    </row>
    <row r="31" spans="1:25" s="29" customFormat="1" ht="51" hidden="1" x14ac:dyDescent="0.2">
      <c r="A31" s="291" t="e">
        <f t="shared" si="2"/>
        <v>#VALUE!</v>
      </c>
      <c r="B31" s="30">
        <f t="shared" si="4"/>
        <v>43946</v>
      </c>
      <c r="C31" s="13" t="str">
        <f t="shared" si="1"/>
        <v>USBP</v>
      </c>
      <c r="D31" s="29" t="s">
        <v>17</v>
      </c>
      <c r="E31" s="29" t="s">
        <v>17</v>
      </c>
      <c r="F31" s="29" t="s">
        <v>85</v>
      </c>
      <c r="G31" s="29" t="s">
        <v>72</v>
      </c>
      <c r="H31" s="163" t="str">
        <f t="shared" si="0"/>
        <v>Laredo, TX</v>
      </c>
      <c r="I31" s="250">
        <v>1</v>
      </c>
      <c r="J31" s="29" t="s">
        <v>73</v>
      </c>
      <c r="K31" s="29" t="s">
        <v>74</v>
      </c>
      <c r="L31" s="29" t="s">
        <v>73</v>
      </c>
      <c r="M31" s="29" t="s">
        <v>74</v>
      </c>
      <c r="O31" s="11" t="s">
        <v>74</v>
      </c>
      <c r="P31" s="29" t="s">
        <v>74</v>
      </c>
      <c r="Q31" s="204"/>
      <c r="R31" s="190"/>
      <c r="S31" s="43" t="s">
        <v>76</v>
      </c>
      <c r="T31" s="30">
        <f t="shared" si="3"/>
        <v>43950</v>
      </c>
      <c r="U31" s="30"/>
      <c r="V31" s="29" t="s">
        <v>80</v>
      </c>
      <c r="W31" s="180" t="s">
        <v>127</v>
      </c>
      <c r="Y31" s="176"/>
    </row>
    <row r="32" spans="1:25" s="29" customFormat="1" ht="51" hidden="1" x14ac:dyDescent="0.2">
      <c r="A32" s="291" t="e">
        <f t="shared" si="2"/>
        <v>#VALUE!</v>
      </c>
      <c r="B32" s="30">
        <f t="shared" si="4"/>
        <v>43946</v>
      </c>
      <c r="C32" s="13" t="str">
        <f t="shared" si="1"/>
        <v>USBP</v>
      </c>
      <c r="D32" s="29" t="s">
        <v>17</v>
      </c>
      <c r="E32" s="29" t="s">
        <v>17</v>
      </c>
      <c r="F32" s="29" t="s">
        <v>85</v>
      </c>
      <c r="G32" s="29" t="s">
        <v>72</v>
      </c>
      <c r="H32" s="163" t="str">
        <f t="shared" si="0"/>
        <v>Laredo, TX</v>
      </c>
      <c r="I32" s="250">
        <v>1</v>
      </c>
      <c r="J32" s="29" t="s">
        <v>73</v>
      </c>
      <c r="K32" s="29" t="s">
        <v>74</v>
      </c>
      <c r="L32" s="29" t="s">
        <v>73</v>
      </c>
      <c r="M32" s="29" t="s">
        <v>74</v>
      </c>
      <c r="O32" s="11" t="s">
        <v>74</v>
      </c>
      <c r="P32" s="29" t="s">
        <v>74</v>
      </c>
      <c r="Q32" s="204"/>
      <c r="R32" s="190"/>
      <c r="S32" s="43" t="s">
        <v>76</v>
      </c>
      <c r="T32" s="30">
        <f t="shared" si="3"/>
        <v>43950</v>
      </c>
      <c r="U32" s="30"/>
      <c r="V32" s="29" t="s">
        <v>80</v>
      </c>
      <c r="W32" s="180" t="s">
        <v>127</v>
      </c>
      <c r="Y32" s="176"/>
    </row>
    <row r="33" spans="1:25" s="29" customFormat="1" ht="51" hidden="1" x14ac:dyDescent="0.2">
      <c r="A33" s="291" t="e">
        <f t="shared" si="2"/>
        <v>#VALUE!</v>
      </c>
      <c r="B33" s="30">
        <f t="shared" si="4"/>
        <v>43946</v>
      </c>
      <c r="C33" s="13" t="str">
        <f t="shared" si="1"/>
        <v>USBP</v>
      </c>
      <c r="D33" s="29" t="s">
        <v>17</v>
      </c>
      <c r="E33" s="29" t="s">
        <v>17</v>
      </c>
      <c r="F33" s="29" t="s">
        <v>85</v>
      </c>
      <c r="G33" s="29" t="s">
        <v>72</v>
      </c>
      <c r="H33" s="163" t="str">
        <f t="shared" si="0"/>
        <v>Laredo, TX</v>
      </c>
      <c r="I33" s="250">
        <v>1</v>
      </c>
      <c r="J33" s="29" t="s">
        <v>73</v>
      </c>
      <c r="K33" s="29" t="s">
        <v>74</v>
      </c>
      <c r="L33" s="29" t="s">
        <v>73</v>
      </c>
      <c r="M33" s="29" t="s">
        <v>74</v>
      </c>
      <c r="O33" s="11" t="s">
        <v>74</v>
      </c>
      <c r="P33" s="29" t="s">
        <v>74</v>
      </c>
      <c r="Q33" s="204"/>
      <c r="R33" s="190"/>
      <c r="S33" s="43" t="s">
        <v>76</v>
      </c>
      <c r="T33" s="30">
        <f t="shared" si="3"/>
        <v>43950</v>
      </c>
      <c r="U33" s="30"/>
      <c r="V33" s="29" t="s">
        <v>80</v>
      </c>
      <c r="W33" s="180" t="s">
        <v>127</v>
      </c>
      <c r="Y33" s="176"/>
    </row>
    <row r="34" spans="1:25" s="29" customFormat="1" ht="51" hidden="1" x14ac:dyDescent="0.2">
      <c r="A34" s="291" t="e">
        <f t="shared" si="2"/>
        <v>#VALUE!</v>
      </c>
      <c r="B34" s="30">
        <f t="shared" si="4"/>
        <v>43946</v>
      </c>
      <c r="C34" s="13" t="str">
        <f t="shared" si="1"/>
        <v>USBP</v>
      </c>
      <c r="D34" s="29" t="s">
        <v>17</v>
      </c>
      <c r="E34" s="29" t="s">
        <v>17</v>
      </c>
      <c r="F34" s="29" t="s">
        <v>85</v>
      </c>
      <c r="G34" s="29" t="s">
        <v>72</v>
      </c>
      <c r="H34" s="163" t="str">
        <f t="shared" si="0"/>
        <v>Laredo, TX</v>
      </c>
      <c r="I34" s="250">
        <v>1</v>
      </c>
      <c r="J34" s="29" t="s">
        <v>73</v>
      </c>
      <c r="K34" s="29" t="s">
        <v>74</v>
      </c>
      <c r="L34" s="29" t="s">
        <v>73</v>
      </c>
      <c r="M34" s="29" t="s">
        <v>74</v>
      </c>
      <c r="O34" s="11" t="s">
        <v>74</v>
      </c>
      <c r="P34" s="29" t="s">
        <v>74</v>
      </c>
      <c r="Q34" s="204"/>
      <c r="R34" s="190"/>
      <c r="S34" s="43" t="s">
        <v>76</v>
      </c>
      <c r="T34" s="30">
        <f t="shared" si="3"/>
        <v>43950</v>
      </c>
      <c r="U34" s="30"/>
      <c r="V34" s="29" t="s">
        <v>80</v>
      </c>
      <c r="W34" s="180" t="s">
        <v>127</v>
      </c>
      <c r="Y34" s="176"/>
    </row>
    <row r="35" spans="1:25" s="29" customFormat="1" ht="51" hidden="1" x14ac:dyDescent="0.2">
      <c r="A35" s="291" t="e">
        <f t="shared" si="2"/>
        <v>#VALUE!</v>
      </c>
      <c r="B35" s="30">
        <f t="shared" si="4"/>
        <v>43946</v>
      </c>
      <c r="C35" s="13" t="str">
        <f t="shared" si="1"/>
        <v>USBP</v>
      </c>
      <c r="D35" s="29" t="s">
        <v>17</v>
      </c>
      <c r="E35" s="29" t="s">
        <v>17</v>
      </c>
      <c r="F35" s="29" t="s">
        <v>85</v>
      </c>
      <c r="G35" s="29" t="s">
        <v>72</v>
      </c>
      <c r="H35" s="163" t="str">
        <f t="shared" si="0"/>
        <v>Laredo, TX</v>
      </c>
      <c r="I35" s="250">
        <v>1</v>
      </c>
      <c r="J35" s="29" t="s">
        <v>73</v>
      </c>
      <c r="K35" s="29" t="s">
        <v>74</v>
      </c>
      <c r="L35" s="29" t="s">
        <v>73</v>
      </c>
      <c r="M35" s="29" t="s">
        <v>74</v>
      </c>
      <c r="O35" s="11" t="s">
        <v>74</v>
      </c>
      <c r="P35" s="29" t="s">
        <v>74</v>
      </c>
      <c r="Q35" s="204"/>
      <c r="R35" s="190"/>
      <c r="S35" s="43" t="s">
        <v>76</v>
      </c>
      <c r="T35" s="30">
        <f t="shared" si="3"/>
        <v>43950</v>
      </c>
      <c r="U35" s="30"/>
      <c r="V35" s="29" t="s">
        <v>80</v>
      </c>
      <c r="W35" s="180" t="s">
        <v>127</v>
      </c>
      <c r="Y35" s="176"/>
    </row>
    <row r="36" spans="1:25" s="29" customFormat="1" ht="51" hidden="1" x14ac:dyDescent="0.2">
      <c r="A36" s="291" t="e">
        <f t="shared" si="2"/>
        <v>#VALUE!</v>
      </c>
      <c r="B36" s="30">
        <f t="shared" si="4"/>
        <v>43946</v>
      </c>
      <c r="C36" s="13" t="str">
        <f t="shared" si="1"/>
        <v>USBP</v>
      </c>
      <c r="D36" s="29" t="s">
        <v>17</v>
      </c>
      <c r="E36" s="29" t="s">
        <v>17</v>
      </c>
      <c r="F36" s="29" t="s">
        <v>85</v>
      </c>
      <c r="G36" s="29" t="s">
        <v>72</v>
      </c>
      <c r="H36" s="163" t="str">
        <f t="shared" si="0"/>
        <v>Laredo, TX</v>
      </c>
      <c r="I36" s="250">
        <v>1</v>
      </c>
      <c r="J36" s="29" t="s">
        <v>73</v>
      </c>
      <c r="K36" s="29" t="s">
        <v>74</v>
      </c>
      <c r="L36" s="29" t="s">
        <v>73</v>
      </c>
      <c r="M36" s="29" t="s">
        <v>74</v>
      </c>
      <c r="O36" s="11" t="s">
        <v>74</v>
      </c>
      <c r="P36" s="29" t="s">
        <v>74</v>
      </c>
      <c r="Q36" s="204"/>
      <c r="R36" s="190"/>
      <c r="S36" s="43" t="s">
        <v>76</v>
      </c>
      <c r="T36" s="30">
        <f t="shared" si="3"/>
        <v>43950</v>
      </c>
      <c r="U36" s="30"/>
      <c r="V36" s="29" t="s">
        <v>80</v>
      </c>
      <c r="W36" s="180" t="s">
        <v>127</v>
      </c>
      <c r="Y36" s="176"/>
    </row>
    <row r="37" spans="1:25" s="29" customFormat="1" ht="51" hidden="1" x14ac:dyDescent="0.2">
      <c r="A37" s="291" t="e">
        <f t="shared" si="2"/>
        <v>#VALUE!</v>
      </c>
      <c r="B37" s="30">
        <f t="shared" si="4"/>
        <v>43946</v>
      </c>
      <c r="C37" s="13" t="str">
        <f t="shared" si="1"/>
        <v>USBP</v>
      </c>
      <c r="D37" s="29" t="s">
        <v>17</v>
      </c>
      <c r="E37" s="29" t="s">
        <v>17</v>
      </c>
      <c r="F37" s="29" t="s">
        <v>85</v>
      </c>
      <c r="G37" s="29" t="s">
        <v>72</v>
      </c>
      <c r="H37" s="163" t="str">
        <f t="shared" si="0"/>
        <v>Laredo, TX</v>
      </c>
      <c r="I37" s="250">
        <v>1</v>
      </c>
      <c r="J37" s="29" t="s">
        <v>73</v>
      </c>
      <c r="K37" s="29" t="s">
        <v>74</v>
      </c>
      <c r="L37" s="29" t="s">
        <v>73</v>
      </c>
      <c r="M37" s="29" t="s">
        <v>74</v>
      </c>
      <c r="O37" s="11" t="s">
        <v>74</v>
      </c>
      <c r="P37" s="29" t="s">
        <v>74</v>
      </c>
      <c r="Q37" s="204"/>
      <c r="R37" s="190"/>
      <c r="S37" s="43" t="s">
        <v>76</v>
      </c>
      <c r="T37" s="30">
        <f t="shared" si="3"/>
        <v>43950</v>
      </c>
      <c r="U37" s="30"/>
      <c r="V37" s="29" t="s">
        <v>80</v>
      </c>
      <c r="W37" s="180" t="s">
        <v>127</v>
      </c>
      <c r="Y37" s="176"/>
    </row>
    <row r="38" spans="1:25" s="29" customFormat="1" ht="51" hidden="1" x14ac:dyDescent="0.2">
      <c r="A38" s="291" t="e">
        <f t="shared" si="2"/>
        <v>#VALUE!</v>
      </c>
      <c r="B38" s="30">
        <f t="shared" si="4"/>
        <v>43946</v>
      </c>
      <c r="C38" s="13" t="str">
        <f t="shared" si="1"/>
        <v>USBP</v>
      </c>
      <c r="D38" s="29" t="s">
        <v>17</v>
      </c>
      <c r="E38" s="29" t="s">
        <v>17</v>
      </c>
      <c r="F38" s="29" t="s">
        <v>85</v>
      </c>
      <c r="G38" s="29" t="s">
        <v>72</v>
      </c>
      <c r="H38" s="163" t="str">
        <f t="shared" si="0"/>
        <v>Laredo, TX</v>
      </c>
      <c r="I38" s="250">
        <v>1</v>
      </c>
      <c r="J38" s="29" t="s">
        <v>73</v>
      </c>
      <c r="K38" s="29" t="s">
        <v>74</v>
      </c>
      <c r="L38" s="29" t="s">
        <v>73</v>
      </c>
      <c r="M38" s="29" t="s">
        <v>74</v>
      </c>
      <c r="O38" s="11" t="s">
        <v>74</v>
      </c>
      <c r="P38" s="29" t="s">
        <v>74</v>
      </c>
      <c r="Q38" s="204"/>
      <c r="R38" s="190"/>
      <c r="S38" s="43" t="s">
        <v>76</v>
      </c>
      <c r="T38" s="30">
        <f t="shared" si="3"/>
        <v>43950</v>
      </c>
      <c r="U38" s="30"/>
      <c r="V38" s="29" t="s">
        <v>80</v>
      </c>
      <c r="W38" s="180" t="s">
        <v>127</v>
      </c>
      <c r="Y38" s="176"/>
    </row>
    <row r="39" spans="1:25" s="29" customFormat="1" ht="51" hidden="1" x14ac:dyDescent="0.2">
      <c r="A39" s="291" t="e">
        <f t="shared" si="2"/>
        <v>#VALUE!</v>
      </c>
      <c r="B39" s="30">
        <f t="shared" si="4"/>
        <v>43946</v>
      </c>
      <c r="C39" s="13" t="str">
        <f t="shared" si="1"/>
        <v>USBP</v>
      </c>
      <c r="D39" s="29" t="s">
        <v>17</v>
      </c>
      <c r="E39" s="29" t="s">
        <v>17</v>
      </c>
      <c r="F39" s="29" t="s">
        <v>85</v>
      </c>
      <c r="G39" s="29" t="s">
        <v>72</v>
      </c>
      <c r="H39" s="163" t="str">
        <f t="shared" si="0"/>
        <v>Laredo, TX</v>
      </c>
      <c r="I39" s="250">
        <v>1</v>
      </c>
      <c r="J39" s="29" t="s">
        <v>73</v>
      </c>
      <c r="K39" s="29" t="s">
        <v>74</v>
      </c>
      <c r="L39" s="29" t="s">
        <v>73</v>
      </c>
      <c r="M39" s="29" t="s">
        <v>74</v>
      </c>
      <c r="O39" s="11" t="s">
        <v>74</v>
      </c>
      <c r="P39" s="29" t="s">
        <v>74</v>
      </c>
      <c r="Q39" s="204"/>
      <c r="R39" s="190"/>
      <c r="S39" s="43" t="s">
        <v>76</v>
      </c>
      <c r="T39" s="30">
        <f t="shared" si="3"/>
        <v>43950</v>
      </c>
      <c r="U39" s="30"/>
      <c r="V39" s="29" t="s">
        <v>80</v>
      </c>
      <c r="W39" s="180" t="s">
        <v>127</v>
      </c>
      <c r="Y39" s="176"/>
    </row>
    <row r="40" spans="1:25" s="29" customFormat="1" ht="51" hidden="1" x14ac:dyDescent="0.2">
      <c r="A40" s="291" t="e">
        <f t="shared" si="2"/>
        <v>#VALUE!</v>
      </c>
      <c r="B40" s="30">
        <f t="shared" si="4"/>
        <v>43946</v>
      </c>
      <c r="C40" s="13" t="str">
        <f t="shared" si="1"/>
        <v>USBP</v>
      </c>
      <c r="D40" s="29" t="s">
        <v>17</v>
      </c>
      <c r="E40" s="29" t="s">
        <v>17</v>
      </c>
      <c r="F40" s="29" t="s">
        <v>85</v>
      </c>
      <c r="G40" s="29" t="s">
        <v>72</v>
      </c>
      <c r="H40" s="163" t="str">
        <f t="shared" si="0"/>
        <v>Laredo, TX</v>
      </c>
      <c r="I40" s="250">
        <v>1</v>
      </c>
      <c r="J40" s="29" t="s">
        <v>73</v>
      </c>
      <c r="K40" s="29" t="s">
        <v>74</v>
      </c>
      <c r="L40" s="29" t="s">
        <v>73</v>
      </c>
      <c r="M40" s="29" t="s">
        <v>74</v>
      </c>
      <c r="O40" s="11" t="s">
        <v>74</v>
      </c>
      <c r="P40" s="29" t="s">
        <v>74</v>
      </c>
      <c r="Q40" s="204"/>
      <c r="R40" s="190"/>
      <c r="S40" s="43" t="s">
        <v>76</v>
      </c>
      <c r="T40" s="30">
        <f t="shared" si="3"/>
        <v>43950</v>
      </c>
      <c r="U40" s="30"/>
      <c r="V40" s="29" t="s">
        <v>80</v>
      </c>
      <c r="W40" s="180" t="s">
        <v>127</v>
      </c>
      <c r="Y40" s="176"/>
    </row>
    <row r="41" spans="1:25" s="29" customFormat="1" ht="51" hidden="1" x14ac:dyDescent="0.2">
      <c r="A41" s="291" t="e">
        <f t="shared" si="2"/>
        <v>#VALUE!</v>
      </c>
      <c r="B41" s="30">
        <f t="shared" si="4"/>
        <v>43946</v>
      </c>
      <c r="C41" s="13" t="str">
        <f t="shared" si="1"/>
        <v>USBP</v>
      </c>
      <c r="D41" s="29" t="s">
        <v>17</v>
      </c>
      <c r="E41" s="29" t="s">
        <v>17</v>
      </c>
      <c r="F41" s="29" t="s">
        <v>85</v>
      </c>
      <c r="G41" s="29" t="s">
        <v>72</v>
      </c>
      <c r="H41" s="163" t="str">
        <f t="shared" si="0"/>
        <v>Laredo, TX</v>
      </c>
      <c r="I41" s="250">
        <v>1</v>
      </c>
      <c r="J41" s="29" t="s">
        <v>73</v>
      </c>
      <c r="K41" s="29" t="s">
        <v>74</v>
      </c>
      <c r="L41" s="29" t="s">
        <v>73</v>
      </c>
      <c r="M41" s="29" t="s">
        <v>74</v>
      </c>
      <c r="O41" s="11" t="s">
        <v>74</v>
      </c>
      <c r="P41" s="29" t="s">
        <v>74</v>
      </c>
      <c r="Q41" s="204"/>
      <c r="R41" s="190"/>
      <c r="S41" s="43" t="s">
        <v>76</v>
      </c>
      <c r="T41" s="30">
        <f t="shared" si="3"/>
        <v>43950</v>
      </c>
      <c r="U41" s="30"/>
      <c r="V41" s="29" t="s">
        <v>80</v>
      </c>
      <c r="W41" s="180" t="s">
        <v>127</v>
      </c>
      <c r="Y41" s="176"/>
    </row>
    <row r="42" spans="1:25" s="29" customFormat="1" ht="51" hidden="1" x14ac:dyDescent="0.2">
      <c r="A42" s="291" t="e">
        <f t="shared" si="2"/>
        <v>#VALUE!</v>
      </c>
      <c r="B42" s="30">
        <f t="shared" si="4"/>
        <v>43946</v>
      </c>
      <c r="C42" s="13" t="str">
        <f t="shared" si="1"/>
        <v>USBP</v>
      </c>
      <c r="D42" s="29" t="s">
        <v>17</v>
      </c>
      <c r="E42" s="29" t="s">
        <v>17</v>
      </c>
      <c r="F42" s="29" t="s">
        <v>85</v>
      </c>
      <c r="G42" s="29" t="s">
        <v>72</v>
      </c>
      <c r="H42" s="163" t="str">
        <f t="shared" si="0"/>
        <v>Laredo, TX</v>
      </c>
      <c r="I42" s="250">
        <v>1</v>
      </c>
      <c r="J42" s="29" t="s">
        <v>73</v>
      </c>
      <c r="K42" s="29" t="s">
        <v>74</v>
      </c>
      <c r="L42" s="29" t="s">
        <v>73</v>
      </c>
      <c r="M42" s="29" t="s">
        <v>74</v>
      </c>
      <c r="O42" s="11" t="s">
        <v>74</v>
      </c>
      <c r="P42" s="29" t="s">
        <v>74</v>
      </c>
      <c r="Q42" s="204"/>
      <c r="R42" s="190"/>
      <c r="S42" s="43" t="s">
        <v>76</v>
      </c>
      <c r="T42" s="30">
        <f t="shared" si="3"/>
        <v>43950</v>
      </c>
      <c r="U42" s="30"/>
      <c r="V42" s="29" t="s">
        <v>80</v>
      </c>
      <c r="W42" s="180" t="s">
        <v>127</v>
      </c>
      <c r="Y42" s="176"/>
    </row>
    <row r="43" spans="1:25" s="29" customFormat="1" ht="51" hidden="1" x14ac:dyDescent="0.2">
      <c r="A43" s="291" t="e">
        <f t="shared" si="2"/>
        <v>#VALUE!</v>
      </c>
      <c r="B43" s="30">
        <f t="shared" si="4"/>
        <v>43946</v>
      </c>
      <c r="C43" s="13" t="str">
        <f t="shared" si="1"/>
        <v>USBP</v>
      </c>
      <c r="D43" s="29" t="s">
        <v>17</v>
      </c>
      <c r="E43" s="29" t="s">
        <v>17</v>
      </c>
      <c r="F43" s="29" t="s">
        <v>85</v>
      </c>
      <c r="G43" s="29" t="s">
        <v>72</v>
      </c>
      <c r="H43" s="163" t="str">
        <f t="shared" si="0"/>
        <v>Laredo, TX</v>
      </c>
      <c r="I43" s="250">
        <v>1</v>
      </c>
      <c r="J43" s="29" t="s">
        <v>73</v>
      </c>
      <c r="K43" s="29" t="s">
        <v>74</v>
      </c>
      <c r="L43" s="29" t="s">
        <v>73</v>
      </c>
      <c r="M43" s="29" t="s">
        <v>74</v>
      </c>
      <c r="O43" s="11" t="s">
        <v>74</v>
      </c>
      <c r="P43" s="29" t="s">
        <v>74</v>
      </c>
      <c r="Q43" s="204"/>
      <c r="R43" s="190"/>
      <c r="S43" s="43" t="s">
        <v>76</v>
      </c>
      <c r="T43" s="30">
        <f t="shared" si="3"/>
        <v>43950</v>
      </c>
      <c r="U43" s="30"/>
      <c r="V43" s="29" t="s">
        <v>80</v>
      </c>
      <c r="W43" s="180" t="s">
        <v>127</v>
      </c>
      <c r="Y43" s="176"/>
    </row>
    <row r="44" spans="1:25" s="29" customFormat="1" ht="51" hidden="1" x14ac:dyDescent="0.2">
      <c r="A44" s="291" t="e">
        <f t="shared" si="2"/>
        <v>#VALUE!</v>
      </c>
      <c r="B44" s="30">
        <f t="shared" si="4"/>
        <v>43946</v>
      </c>
      <c r="C44" s="13" t="str">
        <f t="shared" si="1"/>
        <v>USBP</v>
      </c>
      <c r="D44" s="29" t="s">
        <v>17</v>
      </c>
      <c r="E44" s="29" t="s">
        <v>17</v>
      </c>
      <c r="F44" s="29" t="s">
        <v>85</v>
      </c>
      <c r="G44" s="29" t="s">
        <v>72</v>
      </c>
      <c r="H44" s="163" t="str">
        <f t="shared" si="0"/>
        <v>Laredo, TX</v>
      </c>
      <c r="I44" s="250">
        <v>1</v>
      </c>
      <c r="J44" s="29" t="s">
        <v>73</v>
      </c>
      <c r="K44" s="29" t="s">
        <v>74</v>
      </c>
      <c r="L44" s="29" t="s">
        <v>73</v>
      </c>
      <c r="M44" s="29" t="s">
        <v>74</v>
      </c>
      <c r="O44" s="11" t="s">
        <v>74</v>
      </c>
      <c r="P44" s="29" t="s">
        <v>74</v>
      </c>
      <c r="Q44" s="204"/>
      <c r="R44" s="190"/>
      <c r="S44" s="43" t="s">
        <v>76</v>
      </c>
      <c r="T44" s="30">
        <f t="shared" si="3"/>
        <v>43950</v>
      </c>
      <c r="U44" s="30"/>
      <c r="V44" s="29" t="s">
        <v>80</v>
      </c>
      <c r="W44" s="180" t="s">
        <v>127</v>
      </c>
      <c r="Y44" s="176"/>
    </row>
    <row r="45" spans="1:25" s="29" customFormat="1" ht="51" hidden="1" x14ac:dyDescent="0.2">
      <c r="A45" s="291" t="e">
        <f t="shared" si="2"/>
        <v>#VALUE!</v>
      </c>
      <c r="B45" s="30">
        <f t="shared" si="4"/>
        <v>43946</v>
      </c>
      <c r="C45" s="13" t="str">
        <f t="shared" si="1"/>
        <v>USBP</v>
      </c>
      <c r="D45" s="29" t="s">
        <v>17</v>
      </c>
      <c r="E45" s="29" t="s">
        <v>17</v>
      </c>
      <c r="F45" s="29" t="s">
        <v>85</v>
      </c>
      <c r="G45" s="29" t="s">
        <v>72</v>
      </c>
      <c r="H45" s="163" t="str">
        <f t="shared" si="0"/>
        <v>Laredo, TX</v>
      </c>
      <c r="I45" s="250">
        <v>1</v>
      </c>
      <c r="J45" s="29" t="s">
        <v>73</v>
      </c>
      <c r="K45" s="29" t="s">
        <v>74</v>
      </c>
      <c r="L45" s="29" t="s">
        <v>73</v>
      </c>
      <c r="M45" s="29" t="s">
        <v>74</v>
      </c>
      <c r="O45" s="11" t="s">
        <v>74</v>
      </c>
      <c r="P45" s="29" t="s">
        <v>74</v>
      </c>
      <c r="Q45" s="204"/>
      <c r="R45" s="190"/>
      <c r="S45" s="43" t="s">
        <v>76</v>
      </c>
      <c r="T45" s="30">
        <f t="shared" si="3"/>
        <v>43950</v>
      </c>
      <c r="U45" s="30"/>
      <c r="V45" s="29" t="s">
        <v>80</v>
      </c>
      <c r="W45" s="180" t="s">
        <v>127</v>
      </c>
      <c r="Y45" s="176"/>
    </row>
    <row r="46" spans="1:25" s="29" customFormat="1" ht="51" hidden="1" x14ac:dyDescent="0.2">
      <c r="A46" s="291" t="e">
        <f t="shared" si="2"/>
        <v>#VALUE!</v>
      </c>
      <c r="B46" s="30">
        <f t="shared" si="4"/>
        <v>43946</v>
      </c>
      <c r="C46" s="13" t="str">
        <f t="shared" si="1"/>
        <v>USBP</v>
      </c>
      <c r="D46" s="29" t="s">
        <v>17</v>
      </c>
      <c r="E46" s="29" t="s">
        <v>17</v>
      </c>
      <c r="F46" s="29" t="s">
        <v>85</v>
      </c>
      <c r="G46" s="29" t="s">
        <v>72</v>
      </c>
      <c r="H46" s="163" t="str">
        <f t="shared" si="0"/>
        <v>Laredo, TX</v>
      </c>
      <c r="I46" s="250">
        <v>1</v>
      </c>
      <c r="J46" s="29" t="s">
        <v>73</v>
      </c>
      <c r="K46" s="29" t="s">
        <v>74</v>
      </c>
      <c r="L46" s="29" t="s">
        <v>73</v>
      </c>
      <c r="M46" s="29" t="s">
        <v>74</v>
      </c>
      <c r="O46" s="11" t="s">
        <v>74</v>
      </c>
      <c r="P46" s="29" t="s">
        <v>74</v>
      </c>
      <c r="Q46" s="204"/>
      <c r="R46" s="190"/>
      <c r="S46" s="43" t="s">
        <v>76</v>
      </c>
      <c r="T46" s="30">
        <f t="shared" si="3"/>
        <v>43950</v>
      </c>
      <c r="U46" s="30"/>
      <c r="V46" s="29" t="s">
        <v>80</v>
      </c>
      <c r="W46" s="180" t="s">
        <v>127</v>
      </c>
      <c r="Y46" s="176"/>
    </row>
    <row r="47" spans="1:25" s="29" customFormat="1" ht="51" hidden="1" x14ac:dyDescent="0.2">
      <c r="A47" s="291" t="e">
        <f t="shared" si="2"/>
        <v>#VALUE!</v>
      </c>
      <c r="B47" s="30">
        <f t="shared" si="4"/>
        <v>43946</v>
      </c>
      <c r="C47" s="13" t="str">
        <f t="shared" si="1"/>
        <v>USBP</v>
      </c>
      <c r="D47" s="29" t="s">
        <v>17</v>
      </c>
      <c r="E47" s="29" t="s">
        <v>17</v>
      </c>
      <c r="F47" s="29" t="s">
        <v>85</v>
      </c>
      <c r="G47" s="29" t="s">
        <v>72</v>
      </c>
      <c r="H47" s="163" t="str">
        <f t="shared" si="0"/>
        <v>Laredo, TX</v>
      </c>
      <c r="I47" s="250">
        <v>1</v>
      </c>
      <c r="J47" s="29" t="s">
        <v>73</v>
      </c>
      <c r="K47" s="29" t="s">
        <v>74</v>
      </c>
      <c r="L47" s="29" t="s">
        <v>73</v>
      </c>
      <c r="M47" s="29" t="s">
        <v>74</v>
      </c>
      <c r="O47" s="11" t="s">
        <v>74</v>
      </c>
      <c r="P47" s="29" t="s">
        <v>74</v>
      </c>
      <c r="Q47" s="204"/>
      <c r="R47" s="190"/>
      <c r="S47" s="43" t="s">
        <v>76</v>
      </c>
      <c r="T47" s="30">
        <f t="shared" si="3"/>
        <v>43950</v>
      </c>
      <c r="U47" s="30"/>
      <c r="V47" s="29" t="s">
        <v>80</v>
      </c>
      <c r="W47" s="180" t="s">
        <v>127</v>
      </c>
      <c r="Y47" s="176"/>
    </row>
    <row r="48" spans="1:25" s="29" customFormat="1" ht="51" hidden="1" x14ac:dyDescent="0.2">
      <c r="A48" s="291" t="e">
        <f t="shared" si="2"/>
        <v>#VALUE!</v>
      </c>
      <c r="B48" s="30">
        <f t="shared" si="4"/>
        <v>43946</v>
      </c>
      <c r="C48" s="13" t="str">
        <f t="shared" si="1"/>
        <v>USBP</v>
      </c>
      <c r="D48" s="29" t="s">
        <v>17</v>
      </c>
      <c r="E48" s="29" t="s">
        <v>17</v>
      </c>
      <c r="F48" s="29" t="s">
        <v>85</v>
      </c>
      <c r="G48" s="29" t="s">
        <v>72</v>
      </c>
      <c r="H48" s="163" t="str">
        <f t="shared" si="0"/>
        <v>Laredo, TX</v>
      </c>
      <c r="I48" s="250">
        <v>1</v>
      </c>
      <c r="J48" s="29" t="s">
        <v>73</v>
      </c>
      <c r="K48" s="29" t="s">
        <v>74</v>
      </c>
      <c r="L48" s="29" t="s">
        <v>73</v>
      </c>
      <c r="M48" s="29" t="s">
        <v>74</v>
      </c>
      <c r="O48" s="11" t="s">
        <v>74</v>
      </c>
      <c r="P48" s="29" t="s">
        <v>74</v>
      </c>
      <c r="Q48" s="204"/>
      <c r="R48" s="190"/>
      <c r="S48" s="43" t="s">
        <v>76</v>
      </c>
      <c r="T48" s="30">
        <f t="shared" si="3"/>
        <v>43950</v>
      </c>
      <c r="U48" s="30"/>
      <c r="V48" s="29" t="s">
        <v>80</v>
      </c>
      <c r="W48" s="180" t="s">
        <v>127</v>
      </c>
      <c r="Y48" s="176"/>
    </row>
    <row r="49" spans="1:25" s="29" customFormat="1" ht="51" hidden="1" x14ac:dyDescent="0.2">
      <c r="A49" s="291" t="e">
        <f t="shared" si="2"/>
        <v>#VALUE!</v>
      </c>
      <c r="B49" s="30">
        <f t="shared" si="4"/>
        <v>43946</v>
      </c>
      <c r="C49" s="13" t="str">
        <f t="shared" si="1"/>
        <v>USBP</v>
      </c>
      <c r="D49" s="29" t="s">
        <v>17</v>
      </c>
      <c r="E49" s="29" t="s">
        <v>17</v>
      </c>
      <c r="F49" s="29" t="s">
        <v>85</v>
      </c>
      <c r="G49" s="29" t="s">
        <v>72</v>
      </c>
      <c r="H49" s="163" t="str">
        <f t="shared" si="0"/>
        <v>Laredo, TX</v>
      </c>
      <c r="I49" s="250">
        <v>1</v>
      </c>
      <c r="J49" s="29" t="s">
        <v>73</v>
      </c>
      <c r="K49" s="29" t="s">
        <v>74</v>
      </c>
      <c r="L49" s="29" t="s">
        <v>73</v>
      </c>
      <c r="M49" s="29" t="s">
        <v>74</v>
      </c>
      <c r="O49" s="11" t="s">
        <v>74</v>
      </c>
      <c r="P49" s="29" t="s">
        <v>74</v>
      </c>
      <c r="Q49" s="204"/>
      <c r="R49" s="190"/>
      <c r="S49" s="43" t="s">
        <v>76</v>
      </c>
      <c r="T49" s="30">
        <f t="shared" si="3"/>
        <v>43950</v>
      </c>
      <c r="U49" s="30"/>
      <c r="V49" s="29" t="s">
        <v>80</v>
      </c>
      <c r="W49" s="180" t="s">
        <v>127</v>
      </c>
      <c r="Y49" s="176"/>
    </row>
    <row r="50" spans="1:25" s="29" customFormat="1" ht="51" hidden="1" x14ac:dyDescent="0.2">
      <c r="A50" s="291" t="e">
        <f t="shared" si="2"/>
        <v>#VALUE!</v>
      </c>
      <c r="B50" s="30">
        <f t="shared" si="4"/>
        <v>43946</v>
      </c>
      <c r="C50" s="13" t="str">
        <f t="shared" si="1"/>
        <v>USBP</v>
      </c>
      <c r="D50" s="29" t="s">
        <v>17</v>
      </c>
      <c r="E50" s="29" t="s">
        <v>17</v>
      </c>
      <c r="F50" s="29" t="s">
        <v>85</v>
      </c>
      <c r="G50" s="29" t="s">
        <v>72</v>
      </c>
      <c r="H50" s="163" t="str">
        <f t="shared" si="0"/>
        <v>Laredo, TX</v>
      </c>
      <c r="I50" s="250">
        <v>1</v>
      </c>
      <c r="J50" s="29" t="s">
        <v>73</v>
      </c>
      <c r="K50" s="29" t="s">
        <v>74</v>
      </c>
      <c r="L50" s="29" t="s">
        <v>73</v>
      </c>
      <c r="M50" s="29" t="s">
        <v>74</v>
      </c>
      <c r="O50" s="11" t="s">
        <v>74</v>
      </c>
      <c r="P50" s="29" t="s">
        <v>74</v>
      </c>
      <c r="Q50" s="204"/>
      <c r="R50" s="190"/>
      <c r="S50" s="43" t="s">
        <v>76</v>
      </c>
      <c r="T50" s="30">
        <f t="shared" si="3"/>
        <v>43950</v>
      </c>
      <c r="U50" s="30"/>
      <c r="V50" s="29" t="s">
        <v>80</v>
      </c>
      <c r="W50" s="180" t="s">
        <v>127</v>
      </c>
      <c r="Y50" s="176"/>
    </row>
    <row r="51" spans="1:25" s="29" customFormat="1" ht="51" hidden="1" x14ac:dyDescent="0.2">
      <c r="A51" s="291" t="e">
        <f t="shared" si="2"/>
        <v>#VALUE!</v>
      </c>
      <c r="B51" s="30">
        <f t="shared" si="4"/>
        <v>43946</v>
      </c>
      <c r="C51" s="13" t="str">
        <f t="shared" si="1"/>
        <v>USBP</v>
      </c>
      <c r="D51" s="29" t="s">
        <v>17</v>
      </c>
      <c r="E51" s="29" t="s">
        <v>17</v>
      </c>
      <c r="F51" s="29" t="s">
        <v>85</v>
      </c>
      <c r="G51" s="29" t="s">
        <v>72</v>
      </c>
      <c r="H51" s="163" t="str">
        <f t="shared" si="0"/>
        <v>Laredo, TX</v>
      </c>
      <c r="I51" s="250">
        <v>1</v>
      </c>
      <c r="J51" s="29" t="s">
        <v>73</v>
      </c>
      <c r="K51" s="29" t="s">
        <v>74</v>
      </c>
      <c r="L51" s="29" t="s">
        <v>73</v>
      </c>
      <c r="M51" s="29" t="s">
        <v>74</v>
      </c>
      <c r="O51" s="11" t="s">
        <v>74</v>
      </c>
      <c r="P51" s="29" t="s">
        <v>74</v>
      </c>
      <c r="Q51" s="204"/>
      <c r="R51" s="190"/>
      <c r="S51" s="43" t="s">
        <v>76</v>
      </c>
      <c r="T51" s="30">
        <f t="shared" si="3"/>
        <v>43950</v>
      </c>
      <c r="U51" s="30"/>
      <c r="V51" s="29" t="s">
        <v>80</v>
      </c>
      <c r="W51" s="180" t="s">
        <v>127</v>
      </c>
      <c r="Y51" s="176"/>
    </row>
    <row r="52" spans="1:25" s="29" customFormat="1" ht="51" hidden="1" x14ac:dyDescent="0.2">
      <c r="A52" s="291" t="e">
        <f t="shared" si="2"/>
        <v>#VALUE!</v>
      </c>
      <c r="B52" s="30">
        <f t="shared" si="4"/>
        <v>43946</v>
      </c>
      <c r="C52" s="13" t="str">
        <f t="shared" si="1"/>
        <v>USBP</v>
      </c>
      <c r="D52" s="29" t="s">
        <v>17</v>
      </c>
      <c r="E52" s="29" t="s">
        <v>17</v>
      </c>
      <c r="F52" s="29" t="s">
        <v>85</v>
      </c>
      <c r="G52" s="29" t="s">
        <v>72</v>
      </c>
      <c r="H52" s="163" t="str">
        <f t="shared" si="0"/>
        <v>Laredo, TX</v>
      </c>
      <c r="I52" s="250">
        <v>1</v>
      </c>
      <c r="J52" s="29" t="s">
        <v>73</v>
      </c>
      <c r="K52" s="29" t="s">
        <v>74</v>
      </c>
      <c r="L52" s="29" t="s">
        <v>73</v>
      </c>
      <c r="M52" s="29" t="s">
        <v>74</v>
      </c>
      <c r="O52" s="11" t="s">
        <v>74</v>
      </c>
      <c r="P52" s="29" t="s">
        <v>74</v>
      </c>
      <c r="Q52" s="204"/>
      <c r="R52" s="190"/>
      <c r="S52" s="43" t="s">
        <v>76</v>
      </c>
      <c r="T52" s="30">
        <f t="shared" si="3"/>
        <v>43950</v>
      </c>
      <c r="U52" s="30"/>
      <c r="V52" s="29" t="s">
        <v>80</v>
      </c>
      <c r="W52" s="180" t="s">
        <v>127</v>
      </c>
      <c r="Y52" s="176"/>
    </row>
    <row r="53" spans="1:25" s="29" customFormat="1" ht="51" hidden="1" x14ac:dyDescent="0.2">
      <c r="A53" s="291" t="e">
        <f t="shared" si="2"/>
        <v>#VALUE!</v>
      </c>
      <c r="B53" s="30">
        <f t="shared" si="4"/>
        <v>43946</v>
      </c>
      <c r="C53" s="13" t="str">
        <f t="shared" si="1"/>
        <v>USBP</v>
      </c>
      <c r="D53" s="29" t="s">
        <v>17</v>
      </c>
      <c r="E53" s="29" t="s">
        <v>17</v>
      </c>
      <c r="F53" s="29" t="s">
        <v>85</v>
      </c>
      <c r="G53" s="29" t="s">
        <v>72</v>
      </c>
      <c r="H53" s="163" t="str">
        <f t="shared" si="0"/>
        <v>Laredo, TX</v>
      </c>
      <c r="I53" s="250">
        <v>1</v>
      </c>
      <c r="J53" s="29" t="s">
        <v>73</v>
      </c>
      <c r="K53" s="29" t="s">
        <v>74</v>
      </c>
      <c r="L53" s="29" t="s">
        <v>73</v>
      </c>
      <c r="M53" s="29" t="s">
        <v>74</v>
      </c>
      <c r="O53" s="11" t="s">
        <v>74</v>
      </c>
      <c r="P53" s="29" t="s">
        <v>74</v>
      </c>
      <c r="Q53" s="204"/>
      <c r="R53" s="190"/>
      <c r="S53" s="43" t="s">
        <v>76</v>
      </c>
      <c r="T53" s="30">
        <f t="shared" si="3"/>
        <v>43950</v>
      </c>
      <c r="U53" s="30"/>
      <c r="V53" s="29" t="s">
        <v>80</v>
      </c>
      <c r="W53" s="180" t="s">
        <v>127</v>
      </c>
      <c r="Y53" s="176"/>
    </row>
    <row r="54" spans="1:25" s="29" customFormat="1" ht="51" hidden="1" x14ac:dyDescent="0.2">
      <c r="A54" s="291" t="e">
        <f t="shared" si="2"/>
        <v>#VALUE!</v>
      </c>
      <c r="B54" s="30">
        <f t="shared" si="4"/>
        <v>43946</v>
      </c>
      <c r="C54" s="13" t="str">
        <f t="shared" si="1"/>
        <v>USBP</v>
      </c>
      <c r="D54" s="29" t="s">
        <v>17</v>
      </c>
      <c r="E54" s="29" t="s">
        <v>17</v>
      </c>
      <c r="F54" s="29" t="s">
        <v>85</v>
      </c>
      <c r="G54" s="29" t="s">
        <v>72</v>
      </c>
      <c r="H54" s="163" t="str">
        <f t="shared" si="0"/>
        <v>Laredo, TX</v>
      </c>
      <c r="I54" s="250">
        <v>1</v>
      </c>
      <c r="J54" s="29" t="s">
        <v>73</v>
      </c>
      <c r="K54" s="29" t="s">
        <v>74</v>
      </c>
      <c r="L54" s="29" t="s">
        <v>73</v>
      </c>
      <c r="M54" s="29" t="s">
        <v>74</v>
      </c>
      <c r="O54" s="11" t="s">
        <v>74</v>
      </c>
      <c r="P54" s="29" t="s">
        <v>74</v>
      </c>
      <c r="Q54" s="204"/>
      <c r="R54" s="190"/>
      <c r="S54" s="43" t="s">
        <v>76</v>
      </c>
      <c r="T54" s="30">
        <f t="shared" si="3"/>
        <v>43950</v>
      </c>
      <c r="U54" s="30"/>
      <c r="V54" s="29" t="s">
        <v>80</v>
      </c>
      <c r="W54" s="180" t="s">
        <v>127</v>
      </c>
      <c r="Y54" s="176"/>
    </row>
    <row r="55" spans="1:25" s="29" customFormat="1" ht="51" hidden="1" x14ac:dyDescent="0.2">
      <c r="A55" s="291" t="e">
        <f t="shared" si="2"/>
        <v>#VALUE!</v>
      </c>
      <c r="B55" s="30">
        <f t="shared" si="4"/>
        <v>43946</v>
      </c>
      <c r="C55" s="13" t="str">
        <f t="shared" si="1"/>
        <v>USBP</v>
      </c>
      <c r="D55" s="29" t="s">
        <v>17</v>
      </c>
      <c r="E55" s="29" t="s">
        <v>17</v>
      </c>
      <c r="F55" s="29" t="s">
        <v>85</v>
      </c>
      <c r="G55" s="29" t="s">
        <v>72</v>
      </c>
      <c r="H55" s="163" t="str">
        <f t="shared" si="0"/>
        <v>Laredo, TX</v>
      </c>
      <c r="I55" s="250">
        <v>1</v>
      </c>
      <c r="J55" s="29" t="s">
        <v>73</v>
      </c>
      <c r="K55" s="29" t="s">
        <v>74</v>
      </c>
      <c r="L55" s="29" t="s">
        <v>73</v>
      </c>
      <c r="M55" s="29" t="s">
        <v>74</v>
      </c>
      <c r="O55" s="11" t="s">
        <v>74</v>
      </c>
      <c r="P55" s="29" t="s">
        <v>74</v>
      </c>
      <c r="Q55" s="204"/>
      <c r="R55" s="190"/>
      <c r="S55" s="43" t="s">
        <v>76</v>
      </c>
      <c r="T55" s="30">
        <f t="shared" si="3"/>
        <v>43950</v>
      </c>
      <c r="U55" s="30"/>
      <c r="V55" s="29" t="s">
        <v>80</v>
      </c>
      <c r="W55" s="180" t="s">
        <v>127</v>
      </c>
      <c r="Y55" s="176"/>
    </row>
    <row r="56" spans="1:25" s="29" customFormat="1" ht="51" hidden="1" x14ac:dyDescent="0.2">
      <c r="A56" s="291" t="e">
        <f t="shared" si="2"/>
        <v>#VALUE!</v>
      </c>
      <c r="B56" s="30">
        <f t="shared" si="4"/>
        <v>43946</v>
      </c>
      <c r="C56" s="13" t="str">
        <f t="shared" si="1"/>
        <v>USBP</v>
      </c>
      <c r="D56" s="29" t="s">
        <v>17</v>
      </c>
      <c r="E56" s="29" t="s">
        <v>17</v>
      </c>
      <c r="F56" s="29" t="s">
        <v>85</v>
      </c>
      <c r="G56" s="29" t="s">
        <v>72</v>
      </c>
      <c r="H56" s="163" t="str">
        <f t="shared" si="0"/>
        <v>Laredo, TX</v>
      </c>
      <c r="I56" s="250">
        <v>1</v>
      </c>
      <c r="J56" s="29" t="s">
        <v>73</v>
      </c>
      <c r="K56" s="29" t="s">
        <v>74</v>
      </c>
      <c r="L56" s="29" t="s">
        <v>73</v>
      </c>
      <c r="M56" s="29" t="s">
        <v>74</v>
      </c>
      <c r="O56" s="11" t="s">
        <v>74</v>
      </c>
      <c r="P56" s="29" t="s">
        <v>74</v>
      </c>
      <c r="Q56" s="204"/>
      <c r="R56" s="190"/>
      <c r="S56" s="43" t="s">
        <v>76</v>
      </c>
      <c r="T56" s="30">
        <f t="shared" si="3"/>
        <v>43950</v>
      </c>
      <c r="U56" s="30"/>
      <c r="V56" s="29" t="s">
        <v>80</v>
      </c>
      <c r="W56" s="180" t="s">
        <v>127</v>
      </c>
      <c r="Y56" s="176"/>
    </row>
    <row r="57" spans="1:25" s="29" customFormat="1" ht="51" hidden="1" x14ac:dyDescent="0.2">
      <c r="A57" s="291" t="e">
        <f t="shared" si="2"/>
        <v>#VALUE!</v>
      </c>
      <c r="B57" s="30">
        <f t="shared" si="4"/>
        <v>43946</v>
      </c>
      <c r="C57" s="13" t="str">
        <f t="shared" si="1"/>
        <v>USBP</v>
      </c>
      <c r="D57" s="29" t="s">
        <v>17</v>
      </c>
      <c r="E57" s="29" t="s">
        <v>17</v>
      </c>
      <c r="F57" s="29" t="s">
        <v>85</v>
      </c>
      <c r="G57" s="29" t="s">
        <v>72</v>
      </c>
      <c r="H57" s="163" t="str">
        <f t="shared" si="0"/>
        <v>Laredo, TX</v>
      </c>
      <c r="I57" s="250">
        <v>1</v>
      </c>
      <c r="J57" s="29" t="s">
        <v>73</v>
      </c>
      <c r="K57" s="29" t="s">
        <v>74</v>
      </c>
      <c r="L57" s="29" t="s">
        <v>73</v>
      </c>
      <c r="M57" s="29" t="s">
        <v>74</v>
      </c>
      <c r="O57" s="11" t="s">
        <v>74</v>
      </c>
      <c r="P57" s="29" t="s">
        <v>74</v>
      </c>
      <c r="Q57" s="204"/>
      <c r="R57" s="190"/>
      <c r="S57" s="43" t="s">
        <v>76</v>
      </c>
      <c r="T57" s="30">
        <f t="shared" si="3"/>
        <v>43950</v>
      </c>
      <c r="U57" s="30"/>
      <c r="V57" s="29" t="s">
        <v>80</v>
      </c>
      <c r="W57" s="180" t="s">
        <v>127</v>
      </c>
      <c r="Y57" s="176"/>
    </row>
    <row r="58" spans="1:25" s="29" customFormat="1" ht="51" hidden="1" x14ac:dyDescent="0.2">
      <c r="A58" s="291" t="e">
        <f t="shared" si="2"/>
        <v>#VALUE!</v>
      </c>
      <c r="B58" s="30">
        <f t="shared" si="4"/>
        <v>43946</v>
      </c>
      <c r="C58" s="13" t="str">
        <f t="shared" si="1"/>
        <v>USBP</v>
      </c>
      <c r="D58" s="29" t="s">
        <v>17</v>
      </c>
      <c r="E58" s="29" t="s">
        <v>17</v>
      </c>
      <c r="F58" s="29" t="s">
        <v>85</v>
      </c>
      <c r="G58" s="29" t="s">
        <v>72</v>
      </c>
      <c r="H58" s="163" t="str">
        <f t="shared" si="0"/>
        <v>Laredo, TX</v>
      </c>
      <c r="I58" s="250">
        <v>1</v>
      </c>
      <c r="J58" s="29" t="s">
        <v>73</v>
      </c>
      <c r="K58" s="29" t="s">
        <v>74</v>
      </c>
      <c r="L58" s="29" t="s">
        <v>73</v>
      </c>
      <c r="M58" s="29" t="s">
        <v>74</v>
      </c>
      <c r="O58" s="11" t="s">
        <v>74</v>
      </c>
      <c r="P58" s="29" t="s">
        <v>74</v>
      </c>
      <c r="Q58" s="204"/>
      <c r="R58" s="190"/>
      <c r="S58" s="43" t="s">
        <v>76</v>
      </c>
      <c r="T58" s="30">
        <f t="shared" si="3"/>
        <v>43950</v>
      </c>
      <c r="U58" s="30"/>
      <c r="V58" s="29" t="s">
        <v>80</v>
      </c>
      <c r="W58" s="180" t="s">
        <v>127</v>
      </c>
      <c r="Y58" s="176"/>
    </row>
    <row r="59" spans="1:25" s="29" customFormat="1" ht="51" hidden="1" x14ac:dyDescent="0.2">
      <c r="A59" s="291" t="e">
        <f t="shared" si="2"/>
        <v>#VALUE!</v>
      </c>
      <c r="B59" s="30">
        <v>43946</v>
      </c>
      <c r="C59" s="13" t="str">
        <f t="shared" si="1"/>
        <v>USBP</v>
      </c>
      <c r="D59" s="29" t="s">
        <v>17</v>
      </c>
      <c r="E59" s="29" t="s">
        <v>17</v>
      </c>
      <c r="F59" s="29" t="s">
        <v>85</v>
      </c>
      <c r="G59" s="29" t="s">
        <v>72</v>
      </c>
      <c r="H59" s="163" t="str">
        <f t="shared" si="0"/>
        <v>Laredo, TX</v>
      </c>
      <c r="I59" s="250">
        <v>1</v>
      </c>
      <c r="J59" s="29" t="s">
        <v>73</v>
      </c>
      <c r="K59" s="29" t="s">
        <v>74</v>
      </c>
      <c r="L59" s="29" t="s">
        <v>73</v>
      </c>
      <c r="M59" s="29" t="s">
        <v>74</v>
      </c>
      <c r="O59" s="11" t="s">
        <v>74</v>
      </c>
      <c r="P59" s="29" t="s">
        <v>74</v>
      </c>
      <c r="Q59" s="204"/>
      <c r="R59" s="190"/>
      <c r="S59" s="43" t="s">
        <v>76</v>
      </c>
      <c r="T59" s="30">
        <f t="shared" si="3"/>
        <v>43950</v>
      </c>
      <c r="U59" s="30"/>
      <c r="V59" s="29" t="s">
        <v>80</v>
      </c>
      <c r="W59" s="180" t="s">
        <v>127</v>
      </c>
      <c r="Y59" s="176"/>
    </row>
    <row r="60" spans="1:25" s="29" customFormat="1" ht="68" hidden="1" x14ac:dyDescent="0.2">
      <c r="A60" s="291" t="e">
        <f t="shared" si="2"/>
        <v>#VALUE!</v>
      </c>
      <c r="B60" s="30">
        <v>43950</v>
      </c>
      <c r="C60" s="13" t="str">
        <f t="shared" si="1"/>
        <v>USBP</v>
      </c>
      <c r="D60" s="29" t="s">
        <v>17</v>
      </c>
      <c r="E60" s="29" t="s">
        <v>128</v>
      </c>
      <c r="G60" s="29" t="s">
        <v>72</v>
      </c>
      <c r="H60" s="163" t="str">
        <f t="shared" si="0"/>
        <v>Hebbronville, TX</v>
      </c>
      <c r="I60" s="250">
        <v>1</v>
      </c>
      <c r="J60" s="29" t="s">
        <v>73</v>
      </c>
      <c r="K60" s="29" t="s">
        <v>74</v>
      </c>
      <c r="L60" s="29" t="s">
        <v>73</v>
      </c>
      <c r="M60" s="29" t="s">
        <v>74</v>
      </c>
      <c r="O60" s="11" t="s">
        <v>74</v>
      </c>
      <c r="P60" s="29" t="s">
        <v>73</v>
      </c>
      <c r="Q60" s="204" t="s">
        <v>75</v>
      </c>
      <c r="R60" s="190"/>
      <c r="S60" s="43" t="s">
        <v>76</v>
      </c>
      <c r="T60" s="190">
        <v>43952</v>
      </c>
      <c r="U60" s="190"/>
      <c r="V60" s="29" t="s">
        <v>77</v>
      </c>
      <c r="W60" s="191" t="s">
        <v>129</v>
      </c>
      <c r="Y60" s="176"/>
    </row>
    <row r="61" spans="1:25" s="29" customFormat="1" ht="68" hidden="1" x14ac:dyDescent="0.2">
      <c r="A61" s="291" t="e">
        <f t="shared" si="2"/>
        <v>#VALUE!</v>
      </c>
      <c r="B61" s="30">
        <f>B60</f>
        <v>43950</v>
      </c>
      <c r="C61" s="13" t="str">
        <f t="shared" si="1"/>
        <v>USBP</v>
      </c>
      <c r="D61" s="29" t="s">
        <v>17</v>
      </c>
      <c r="E61" s="29" t="s">
        <v>128</v>
      </c>
      <c r="G61" s="29" t="s">
        <v>72</v>
      </c>
      <c r="H61" s="163" t="str">
        <f t="shared" si="0"/>
        <v>Hebbronville, TX</v>
      </c>
      <c r="I61" s="250">
        <v>1</v>
      </c>
      <c r="J61" s="29" t="s">
        <v>73</v>
      </c>
      <c r="K61" s="29" t="s">
        <v>74</v>
      </c>
      <c r="L61" s="29" t="s">
        <v>73</v>
      </c>
      <c r="M61" s="29" t="s">
        <v>74</v>
      </c>
      <c r="O61" s="11" t="s">
        <v>74</v>
      </c>
      <c r="P61" s="29" t="s">
        <v>73</v>
      </c>
      <c r="Q61" s="204" t="s">
        <v>75</v>
      </c>
      <c r="R61" s="190"/>
      <c r="S61" s="43" t="s">
        <v>76</v>
      </c>
      <c r="T61" s="190">
        <v>43952</v>
      </c>
      <c r="U61" s="190"/>
      <c r="V61" s="29" t="s">
        <v>77</v>
      </c>
      <c r="W61" s="192" t="s">
        <v>130</v>
      </c>
      <c r="Y61" s="176"/>
    </row>
    <row r="62" spans="1:25" s="29" customFormat="1" ht="68" hidden="1" x14ac:dyDescent="0.2">
      <c r="A62" s="291" t="e">
        <f t="shared" si="2"/>
        <v>#VALUE!</v>
      </c>
      <c r="B62" s="30">
        <f t="shared" ref="B62:B76" si="5">B61</f>
        <v>43950</v>
      </c>
      <c r="C62" s="13" t="str">
        <f t="shared" si="1"/>
        <v>USBP</v>
      </c>
      <c r="D62" s="29" t="s">
        <v>17</v>
      </c>
      <c r="E62" s="29" t="s">
        <v>128</v>
      </c>
      <c r="G62" s="29" t="s">
        <v>72</v>
      </c>
      <c r="H62" s="163" t="str">
        <f t="shared" si="0"/>
        <v>Hebbronville, TX</v>
      </c>
      <c r="I62" s="250">
        <v>1</v>
      </c>
      <c r="J62" s="29" t="s">
        <v>73</v>
      </c>
      <c r="K62" s="29" t="s">
        <v>74</v>
      </c>
      <c r="L62" s="29" t="s">
        <v>73</v>
      </c>
      <c r="M62" s="29" t="s">
        <v>74</v>
      </c>
      <c r="O62" s="11" t="s">
        <v>74</v>
      </c>
      <c r="P62" s="29" t="s">
        <v>73</v>
      </c>
      <c r="Q62" s="204" t="s">
        <v>75</v>
      </c>
      <c r="R62" s="190"/>
      <c r="S62" s="43" t="s">
        <v>76</v>
      </c>
      <c r="T62" s="190">
        <v>43952</v>
      </c>
      <c r="U62" s="190"/>
      <c r="V62" s="29" t="s">
        <v>77</v>
      </c>
      <c r="W62" s="192" t="s">
        <v>130</v>
      </c>
      <c r="Y62" s="176"/>
    </row>
    <row r="63" spans="1:25" s="29" customFormat="1" ht="68" hidden="1" x14ac:dyDescent="0.2">
      <c r="A63" s="291" t="e">
        <f t="shared" si="2"/>
        <v>#VALUE!</v>
      </c>
      <c r="B63" s="30">
        <f t="shared" si="5"/>
        <v>43950</v>
      </c>
      <c r="C63" s="13" t="str">
        <f t="shared" si="1"/>
        <v>USBP</v>
      </c>
      <c r="D63" s="29" t="s">
        <v>17</v>
      </c>
      <c r="E63" s="29" t="s">
        <v>128</v>
      </c>
      <c r="G63" s="29" t="s">
        <v>72</v>
      </c>
      <c r="H63" s="163" t="str">
        <f t="shared" si="0"/>
        <v>Hebbronville, TX</v>
      </c>
      <c r="I63" s="250">
        <v>1</v>
      </c>
      <c r="J63" s="29" t="s">
        <v>73</v>
      </c>
      <c r="K63" s="29" t="s">
        <v>74</v>
      </c>
      <c r="L63" s="29" t="s">
        <v>73</v>
      </c>
      <c r="M63" s="29" t="s">
        <v>74</v>
      </c>
      <c r="O63" s="11" t="s">
        <v>74</v>
      </c>
      <c r="P63" s="29" t="s">
        <v>73</v>
      </c>
      <c r="Q63" s="204" t="s">
        <v>75</v>
      </c>
      <c r="R63" s="190"/>
      <c r="S63" s="43" t="s">
        <v>76</v>
      </c>
      <c r="T63" s="190">
        <v>43952</v>
      </c>
      <c r="U63" s="190"/>
      <c r="V63" s="29" t="s">
        <v>77</v>
      </c>
      <c r="W63" s="192" t="s">
        <v>130</v>
      </c>
      <c r="Y63" s="176"/>
    </row>
    <row r="64" spans="1:25" s="29" customFormat="1" ht="68" hidden="1" x14ac:dyDescent="0.2">
      <c r="A64" s="291" t="e">
        <f t="shared" si="2"/>
        <v>#VALUE!</v>
      </c>
      <c r="B64" s="30">
        <f t="shared" si="5"/>
        <v>43950</v>
      </c>
      <c r="C64" s="13" t="str">
        <f t="shared" si="1"/>
        <v>USBP</v>
      </c>
      <c r="D64" s="29" t="s">
        <v>17</v>
      </c>
      <c r="E64" s="29" t="s">
        <v>128</v>
      </c>
      <c r="G64" s="29" t="s">
        <v>72</v>
      </c>
      <c r="H64" s="163" t="str">
        <f t="shared" si="0"/>
        <v>Hebbronville, TX</v>
      </c>
      <c r="I64" s="250">
        <v>1</v>
      </c>
      <c r="J64" s="29" t="s">
        <v>73</v>
      </c>
      <c r="K64" s="29" t="s">
        <v>74</v>
      </c>
      <c r="L64" s="29" t="s">
        <v>73</v>
      </c>
      <c r="M64" s="29" t="s">
        <v>74</v>
      </c>
      <c r="O64" s="11" t="s">
        <v>74</v>
      </c>
      <c r="P64" s="29" t="s">
        <v>73</v>
      </c>
      <c r="Q64" s="204" t="s">
        <v>75</v>
      </c>
      <c r="R64" s="190"/>
      <c r="S64" s="43" t="s">
        <v>76</v>
      </c>
      <c r="T64" s="190">
        <v>43952</v>
      </c>
      <c r="U64" s="190"/>
      <c r="V64" s="29" t="s">
        <v>77</v>
      </c>
      <c r="W64" s="192" t="s">
        <v>130</v>
      </c>
      <c r="Y64" s="176"/>
    </row>
    <row r="65" spans="1:25" s="29" customFormat="1" ht="68" hidden="1" x14ac:dyDescent="0.2">
      <c r="A65" s="291" t="e">
        <f t="shared" si="2"/>
        <v>#VALUE!</v>
      </c>
      <c r="B65" s="30">
        <f t="shared" si="5"/>
        <v>43950</v>
      </c>
      <c r="C65" s="13" t="str">
        <f t="shared" si="1"/>
        <v>USBP</v>
      </c>
      <c r="D65" s="29" t="s">
        <v>17</v>
      </c>
      <c r="E65" s="29" t="s">
        <v>128</v>
      </c>
      <c r="G65" s="29" t="s">
        <v>72</v>
      </c>
      <c r="H65" s="163" t="str">
        <f t="shared" si="0"/>
        <v>Hebbronville, TX</v>
      </c>
      <c r="I65" s="250">
        <v>1</v>
      </c>
      <c r="J65" s="29" t="s">
        <v>73</v>
      </c>
      <c r="K65" s="29" t="s">
        <v>74</v>
      </c>
      <c r="L65" s="29" t="s">
        <v>73</v>
      </c>
      <c r="M65" s="29" t="s">
        <v>74</v>
      </c>
      <c r="O65" s="11" t="s">
        <v>74</v>
      </c>
      <c r="P65" s="29" t="s">
        <v>73</v>
      </c>
      <c r="Q65" s="204" t="s">
        <v>75</v>
      </c>
      <c r="R65" s="190"/>
      <c r="S65" s="43" t="s">
        <v>76</v>
      </c>
      <c r="T65" s="190">
        <v>43952</v>
      </c>
      <c r="U65" s="190"/>
      <c r="V65" s="29" t="s">
        <v>77</v>
      </c>
      <c r="W65" s="192" t="s">
        <v>130</v>
      </c>
      <c r="Y65" s="176"/>
    </row>
    <row r="66" spans="1:25" s="29" customFormat="1" ht="68" hidden="1" x14ac:dyDescent="0.2">
      <c r="A66" s="291" t="e">
        <f t="shared" si="2"/>
        <v>#VALUE!</v>
      </c>
      <c r="B66" s="30">
        <f t="shared" si="5"/>
        <v>43950</v>
      </c>
      <c r="C66" s="13" t="str">
        <f t="shared" si="1"/>
        <v>USBP</v>
      </c>
      <c r="D66" s="29" t="s">
        <v>17</v>
      </c>
      <c r="E66" s="29" t="s">
        <v>128</v>
      </c>
      <c r="G66" s="29" t="s">
        <v>72</v>
      </c>
      <c r="H66" s="163" t="str">
        <f t="shared" ref="H66:H148" si="6">INDEX(STATIONLOCATION,MATCH(E66, STATIONCODES, 0))</f>
        <v>Hebbronville, TX</v>
      </c>
      <c r="I66" s="250">
        <v>1</v>
      </c>
      <c r="J66" s="29" t="s">
        <v>73</v>
      </c>
      <c r="K66" s="29" t="s">
        <v>74</v>
      </c>
      <c r="L66" s="29" t="s">
        <v>73</v>
      </c>
      <c r="M66" s="29" t="s">
        <v>74</v>
      </c>
      <c r="O66" s="11" t="s">
        <v>74</v>
      </c>
      <c r="P66" s="29" t="s">
        <v>73</v>
      </c>
      <c r="Q66" s="204" t="s">
        <v>75</v>
      </c>
      <c r="R66" s="190"/>
      <c r="S66" s="43" t="s">
        <v>76</v>
      </c>
      <c r="T66" s="190">
        <v>43952</v>
      </c>
      <c r="U66" s="190"/>
      <c r="V66" s="29" t="s">
        <v>77</v>
      </c>
      <c r="W66" s="192" t="s">
        <v>130</v>
      </c>
      <c r="Y66" s="176"/>
    </row>
    <row r="67" spans="1:25" s="29" customFormat="1" ht="68" hidden="1" x14ac:dyDescent="0.2">
      <c r="A67" s="291" t="e">
        <f t="shared" si="2"/>
        <v>#VALUE!</v>
      </c>
      <c r="B67" s="30">
        <f t="shared" si="5"/>
        <v>43950</v>
      </c>
      <c r="C67" s="13" t="str">
        <f t="shared" si="1"/>
        <v>USBP</v>
      </c>
      <c r="D67" s="29" t="s">
        <v>17</v>
      </c>
      <c r="E67" s="29" t="s">
        <v>128</v>
      </c>
      <c r="G67" s="29" t="s">
        <v>72</v>
      </c>
      <c r="H67" s="163" t="str">
        <f t="shared" si="6"/>
        <v>Hebbronville, TX</v>
      </c>
      <c r="I67" s="250">
        <v>1</v>
      </c>
      <c r="J67" s="29" t="s">
        <v>73</v>
      </c>
      <c r="K67" s="29" t="s">
        <v>74</v>
      </c>
      <c r="L67" s="29" t="s">
        <v>73</v>
      </c>
      <c r="M67" s="29" t="s">
        <v>74</v>
      </c>
      <c r="O67" s="11" t="s">
        <v>74</v>
      </c>
      <c r="P67" s="29" t="s">
        <v>73</v>
      </c>
      <c r="Q67" s="204" t="s">
        <v>75</v>
      </c>
      <c r="R67" s="190"/>
      <c r="S67" s="43" t="s">
        <v>76</v>
      </c>
      <c r="T67" s="190">
        <v>43952</v>
      </c>
      <c r="U67" s="190"/>
      <c r="V67" s="29" t="s">
        <v>77</v>
      </c>
      <c r="W67" s="192" t="s">
        <v>130</v>
      </c>
      <c r="Y67" s="176"/>
    </row>
    <row r="68" spans="1:25" s="29" customFormat="1" ht="68" hidden="1" x14ac:dyDescent="0.2">
      <c r="A68" s="291" t="e">
        <f t="shared" ref="A68:A131" si="7">A67+1</f>
        <v>#VALUE!</v>
      </c>
      <c r="B68" s="30">
        <f t="shared" si="5"/>
        <v>43950</v>
      </c>
      <c r="C68" s="13" t="str">
        <f t="shared" si="1"/>
        <v>USBP</v>
      </c>
      <c r="D68" s="29" t="s">
        <v>17</v>
      </c>
      <c r="E68" s="29" t="s">
        <v>128</v>
      </c>
      <c r="G68" s="29" t="s">
        <v>72</v>
      </c>
      <c r="H68" s="163" t="str">
        <f t="shared" si="6"/>
        <v>Hebbronville, TX</v>
      </c>
      <c r="I68" s="250">
        <v>1</v>
      </c>
      <c r="J68" s="29" t="s">
        <v>73</v>
      </c>
      <c r="K68" s="29" t="s">
        <v>74</v>
      </c>
      <c r="L68" s="29" t="s">
        <v>73</v>
      </c>
      <c r="M68" s="29" t="s">
        <v>74</v>
      </c>
      <c r="O68" s="11" t="s">
        <v>74</v>
      </c>
      <c r="P68" s="29" t="s">
        <v>73</v>
      </c>
      <c r="Q68" s="204" t="s">
        <v>75</v>
      </c>
      <c r="R68" s="190"/>
      <c r="S68" s="43" t="s">
        <v>76</v>
      </c>
      <c r="T68" s="190">
        <v>43952</v>
      </c>
      <c r="U68" s="190"/>
      <c r="V68" s="29" t="s">
        <v>77</v>
      </c>
      <c r="W68" s="192" t="s">
        <v>130</v>
      </c>
      <c r="Y68" s="176"/>
    </row>
    <row r="69" spans="1:25" s="29" customFormat="1" ht="68" hidden="1" x14ac:dyDescent="0.2">
      <c r="A69" s="291" t="e">
        <f t="shared" si="7"/>
        <v>#VALUE!</v>
      </c>
      <c r="B69" s="30">
        <f t="shared" si="5"/>
        <v>43950</v>
      </c>
      <c r="C69" s="13" t="str">
        <f t="shared" si="1"/>
        <v>USBP</v>
      </c>
      <c r="D69" s="29" t="s">
        <v>17</v>
      </c>
      <c r="E69" s="29" t="s">
        <v>128</v>
      </c>
      <c r="G69" s="29" t="s">
        <v>72</v>
      </c>
      <c r="H69" s="163" t="str">
        <f t="shared" si="6"/>
        <v>Hebbronville, TX</v>
      </c>
      <c r="I69" s="250">
        <v>1</v>
      </c>
      <c r="J69" s="29" t="s">
        <v>73</v>
      </c>
      <c r="K69" s="29" t="s">
        <v>74</v>
      </c>
      <c r="L69" s="29" t="s">
        <v>73</v>
      </c>
      <c r="M69" s="29" t="s">
        <v>74</v>
      </c>
      <c r="O69" s="11" t="s">
        <v>74</v>
      </c>
      <c r="P69" s="29" t="s">
        <v>73</v>
      </c>
      <c r="Q69" s="204" t="s">
        <v>75</v>
      </c>
      <c r="R69" s="190"/>
      <c r="S69" s="43" t="s">
        <v>76</v>
      </c>
      <c r="T69" s="190">
        <v>43952</v>
      </c>
      <c r="U69" s="190"/>
      <c r="V69" s="29" t="s">
        <v>77</v>
      </c>
      <c r="W69" s="192" t="s">
        <v>130</v>
      </c>
      <c r="Y69" s="176"/>
    </row>
    <row r="70" spans="1:25" s="29" customFormat="1" ht="68" hidden="1" x14ac:dyDescent="0.2">
      <c r="A70" s="291" t="e">
        <f t="shared" si="7"/>
        <v>#VALUE!</v>
      </c>
      <c r="B70" s="30">
        <f t="shared" si="5"/>
        <v>43950</v>
      </c>
      <c r="C70" s="13" t="str">
        <f t="shared" si="1"/>
        <v>USBP</v>
      </c>
      <c r="D70" s="29" t="s">
        <v>17</v>
      </c>
      <c r="E70" s="29" t="s">
        <v>128</v>
      </c>
      <c r="G70" s="29" t="s">
        <v>72</v>
      </c>
      <c r="H70" s="163" t="str">
        <f t="shared" si="6"/>
        <v>Hebbronville, TX</v>
      </c>
      <c r="I70" s="250">
        <v>1</v>
      </c>
      <c r="J70" s="29" t="s">
        <v>73</v>
      </c>
      <c r="K70" s="29" t="s">
        <v>74</v>
      </c>
      <c r="L70" s="29" t="s">
        <v>73</v>
      </c>
      <c r="M70" s="29" t="s">
        <v>74</v>
      </c>
      <c r="O70" s="11" t="s">
        <v>74</v>
      </c>
      <c r="P70" s="29" t="s">
        <v>73</v>
      </c>
      <c r="Q70" s="204" t="s">
        <v>75</v>
      </c>
      <c r="R70" s="190"/>
      <c r="S70" s="43" t="s">
        <v>76</v>
      </c>
      <c r="T70" s="190">
        <v>43952</v>
      </c>
      <c r="U70" s="190"/>
      <c r="V70" s="29" t="s">
        <v>77</v>
      </c>
      <c r="W70" s="192" t="s">
        <v>130</v>
      </c>
      <c r="Y70" s="176"/>
    </row>
    <row r="71" spans="1:25" s="29" customFormat="1" ht="68" hidden="1" x14ac:dyDescent="0.2">
      <c r="A71" s="291" t="e">
        <f t="shared" si="7"/>
        <v>#VALUE!</v>
      </c>
      <c r="B71" s="30">
        <f t="shared" si="5"/>
        <v>43950</v>
      </c>
      <c r="C71" s="13" t="str">
        <f t="shared" si="1"/>
        <v>USBP</v>
      </c>
      <c r="D71" s="29" t="s">
        <v>17</v>
      </c>
      <c r="E71" s="29" t="s">
        <v>128</v>
      </c>
      <c r="G71" s="29" t="s">
        <v>72</v>
      </c>
      <c r="H71" s="163" t="str">
        <f t="shared" si="6"/>
        <v>Hebbronville, TX</v>
      </c>
      <c r="I71" s="250">
        <v>1</v>
      </c>
      <c r="J71" s="29" t="s">
        <v>73</v>
      </c>
      <c r="K71" s="29" t="s">
        <v>74</v>
      </c>
      <c r="L71" s="29" t="s">
        <v>73</v>
      </c>
      <c r="M71" s="29" t="s">
        <v>74</v>
      </c>
      <c r="O71" s="11" t="s">
        <v>74</v>
      </c>
      <c r="P71" s="29" t="s">
        <v>73</v>
      </c>
      <c r="Q71" s="204" t="s">
        <v>75</v>
      </c>
      <c r="R71" s="190"/>
      <c r="S71" s="43" t="s">
        <v>76</v>
      </c>
      <c r="T71" s="190">
        <v>43952</v>
      </c>
      <c r="U71" s="190"/>
      <c r="V71" s="29" t="s">
        <v>77</v>
      </c>
      <c r="W71" s="192" t="s">
        <v>130</v>
      </c>
      <c r="Y71" s="176"/>
    </row>
    <row r="72" spans="1:25" s="29" customFormat="1" ht="68" hidden="1" x14ac:dyDescent="0.2">
      <c r="A72" s="291" t="e">
        <f t="shared" si="7"/>
        <v>#VALUE!</v>
      </c>
      <c r="B72" s="30">
        <f t="shared" si="5"/>
        <v>43950</v>
      </c>
      <c r="C72" s="13" t="str">
        <f t="shared" si="1"/>
        <v>USBP</v>
      </c>
      <c r="D72" s="29" t="s">
        <v>17</v>
      </c>
      <c r="E72" s="29" t="s">
        <v>128</v>
      </c>
      <c r="G72" s="29" t="s">
        <v>72</v>
      </c>
      <c r="H72" s="163" t="str">
        <f t="shared" si="6"/>
        <v>Hebbronville, TX</v>
      </c>
      <c r="I72" s="250">
        <v>1</v>
      </c>
      <c r="J72" s="29" t="s">
        <v>73</v>
      </c>
      <c r="K72" s="29" t="s">
        <v>74</v>
      </c>
      <c r="L72" s="29" t="s">
        <v>73</v>
      </c>
      <c r="M72" s="29" t="s">
        <v>74</v>
      </c>
      <c r="O72" s="11" t="s">
        <v>74</v>
      </c>
      <c r="P72" s="29" t="s">
        <v>73</v>
      </c>
      <c r="Q72" s="204" t="s">
        <v>75</v>
      </c>
      <c r="R72" s="190"/>
      <c r="S72" s="43" t="s">
        <v>76</v>
      </c>
      <c r="T72" s="190">
        <v>43952</v>
      </c>
      <c r="U72" s="190"/>
      <c r="V72" s="29" t="s">
        <v>77</v>
      </c>
      <c r="W72" s="192" t="s">
        <v>130</v>
      </c>
      <c r="Y72" s="176"/>
    </row>
    <row r="73" spans="1:25" s="29" customFormat="1" ht="68" hidden="1" x14ac:dyDescent="0.2">
      <c r="A73" s="291" t="e">
        <f t="shared" si="7"/>
        <v>#VALUE!</v>
      </c>
      <c r="B73" s="30">
        <f t="shared" si="5"/>
        <v>43950</v>
      </c>
      <c r="C73" s="13" t="str">
        <f t="shared" si="1"/>
        <v>USBP</v>
      </c>
      <c r="D73" s="29" t="s">
        <v>17</v>
      </c>
      <c r="E73" s="29" t="s">
        <v>128</v>
      </c>
      <c r="G73" s="29" t="s">
        <v>72</v>
      </c>
      <c r="H73" s="163" t="str">
        <f t="shared" si="6"/>
        <v>Hebbronville, TX</v>
      </c>
      <c r="I73" s="250">
        <v>1</v>
      </c>
      <c r="J73" s="29" t="s">
        <v>73</v>
      </c>
      <c r="K73" s="29" t="s">
        <v>74</v>
      </c>
      <c r="L73" s="29" t="s">
        <v>73</v>
      </c>
      <c r="M73" s="29" t="s">
        <v>74</v>
      </c>
      <c r="O73" s="11" t="s">
        <v>74</v>
      </c>
      <c r="P73" s="29" t="s">
        <v>73</v>
      </c>
      <c r="Q73" s="204" t="s">
        <v>75</v>
      </c>
      <c r="R73" s="190"/>
      <c r="S73" s="43" t="s">
        <v>76</v>
      </c>
      <c r="T73" s="190">
        <v>43952</v>
      </c>
      <c r="U73" s="190"/>
      <c r="V73" s="29" t="s">
        <v>77</v>
      </c>
      <c r="W73" s="192" t="s">
        <v>130</v>
      </c>
      <c r="Y73" s="176"/>
    </row>
    <row r="74" spans="1:25" s="29" customFormat="1" ht="68" hidden="1" x14ac:dyDescent="0.2">
      <c r="A74" s="291" t="e">
        <f t="shared" si="7"/>
        <v>#VALUE!</v>
      </c>
      <c r="B74" s="30">
        <f t="shared" si="5"/>
        <v>43950</v>
      </c>
      <c r="C74" s="13" t="str">
        <f t="shared" si="1"/>
        <v>USBP</v>
      </c>
      <c r="D74" s="29" t="s">
        <v>17</v>
      </c>
      <c r="E74" s="29" t="s">
        <v>128</v>
      </c>
      <c r="G74" s="29" t="s">
        <v>72</v>
      </c>
      <c r="H74" s="163" t="str">
        <f t="shared" si="6"/>
        <v>Hebbronville, TX</v>
      </c>
      <c r="I74" s="250">
        <v>1</v>
      </c>
      <c r="J74" s="29" t="s">
        <v>73</v>
      </c>
      <c r="K74" s="29" t="s">
        <v>74</v>
      </c>
      <c r="L74" s="29" t="s">
        <v>73</v>
      </c>
      <c r="M74" s="29" t="s">
        <v>74</v>
      </c>
      <c r="O74" s="11" t="s">
        <v>74</v>
      </c>
      <c r="P74" s="29" t="s">
        <v>73</v>
      </c>
      <c r="Q74" s="204" t="s">
        <v>75</v>
      </c>
      <c r="R74" s="190"/>
      <c r="S74" s="43" t="s">
        <v>76</v>
      </c>
      <c r="T74" s="190">
        <v>43952</v>
      </c>
      <c r="U74" s="190"/>
      <c r="V74" s="29" t="s">
        <v>77</v>
      </c>
      <c r="W74" s="192" t="s">
        <v>130</v>
      </c>
      <c r="Y74" s="176"/>
    </row>
    <row r="75" spans="1:25" s="29" customFormat="1" ht="68" hidden="1" x14ac:dyDescent="0.2">
      <c r="A75" s="291" t="e">
        <f t="shared" si="7"/>
        <v>#VALUE!</v>
      </c>
      <c r="B75" s="30">
        <f t="shared" si="5"/>
        <v>43950</v>
      </c>
      <c r="C75" s="13" t="str">
        <f t="shared" si="1"/>
        <v>USBP</v>
      </c>
      <c r="D75" s="29" t="s">
        <v>17</v>
      </c>
      <c r="E75" s="29" t="s">
        <v>128</v>
      </c>
      <c r="G75" s="29" t="s">
        <v>72</v>
      </c>
      <c r="H75" s="163" t="str">
        <f t="shared" si="6"/>
        <v>Hebbronville, TX</v>
      </c>
      <c r="I75" s="250">
        <v>1</v>
      </c>
      <c r="J75" s="29" t="s">
        <v>73</v>
      </c>
      <c r="K75" s="29" t="s">
        <v>74</v>
      </c>
      <c r="L75" s="29" t="s">
        <v>73</v>
      </c>
      <c r="M75" s="29" t="s">
        <v>74</v>
      </c>
      <c r="O75" s="11" t="s">
        <v>74</v>
      </c>
      <c r="P75" s="29" t="s">
        <v>73</v>
      </c>
      <c r="Q75" s="204" t="s">
        <v>75</v>
      </c>
      <c r="R75" s="190"/>
      <c r="S75" s="43" t="s">
        <v>76</v>
      </c>
      <c r="T75" s="190">
        <v>43952</v>
      </c>
      <c r="U75" s="190"/>
      <c r="V75" s="29" t="s">
        <v>77</v>
      </c>
      <c r="W75" s="192" t="s">
        <v>130</v>
      </c>
      <c r="Y75" s="176"/>
    </row>
    <row r="76" spans="1:25" s="29" customFormat="1" ht="68" hidden="1" x14ac:dyDescent="0.2">
      <c r="A76" s="291" t="e">
        <f t="shared" si="7"/>
        <v>#VALUE!</v>
      </c>
      <c r="B76" s="30">
        <f t="shared" si="5"/>
        <v>43950</v>
      </c>
      <c r="C76" s="13" t="str">
        <f t="shared" si="1"/>
        <v>USBP</v>
      </c>
      <c r="D76" s="29" t="s">
        <v>17</v>
      </c>
      <c r="E76" s="29" t="s">
        <v>128</v>
      </c>
      <c r="G76" s="29" t="s">
        <v>72</v>
      </c>
      <c r="H76" s="163" t="str">
        <f t="shared" si="6"/>
        <v>Hebbronville, TX</v>
      </c>
      <c r="I76" s="250">
        <v>1</v>
      </c>
      <c r="J76" s="29" t="s">
        <v>73</v>
      </c>
      <c r="K76" s="29" t="s">
        <v>74</v>
      </c>
      <c r="L76" s="29" t="s">
        <v>73</v>
      </c>
      <c r="M76" s="29" t="s">
        <v>74</v>
      </c>
      <c r="O76" s="11" t="s">
        <v>74</v>
      </c>
      <c r="P76" s="29" t="s">
        <v>74</v>
      </c>
      <c r="Q76" s="204"/>
      <c r="R76" s="190"/>
      <c r="S76" s="43" t="s">
        <v>76</v>
      </c>
      <c r="T76" s="190">
        <v>43951</v>
      </c>
      <c r="U76" s="190"/>
      <c r="V76" s="29" t="s">
        <v>77</v>
      </c>
      <c r="W76" s="192" t="s">
        <v>130</v>
      </c>
      <c r="Y76" s="176"/>
    </row>
    <row r="77" spans="1:25" s="199" customFormat="1" ht="113" x14ac:dyDescent="0.25">
      <c r="A77" s="309" t="s">
        <v>1560</v>
      </c>
      <c r="B77" s="63">
        <v>43944</v>
      </c>
      <c r="C77" s="63" t="str">
        <f t="shared" si="1"/>
        <v>USBP</v>
      </c>
      <c r="D77" s="64" t="s">
        <v>20</v>
      </c>
      <c r="E77" s="64" t="s">
        <v>131</v>
      </c>
      <c r="F77" s="64"/>
      <c r="G77" s="62" t="s">
        <v>72</v>
      </c>
      <c r="H77" s="188" t="str">
        <f t="shared" si="6"/>
        <v>McAllen, TX</v>
      </c>
      <c r="I77" s="247">
        <v>1</v>
      </c>
      <c r="J77" s="64" t="s">
        <v>73</v>
      </c>
      <c r="K77" s="64" t="s">
        <v>74</v>
      </c>
      <c r="L77" s="64" t="s">
        <v>73</v>
      </c>
      <c r="M77" s="64" t="s">
        <v>74</v>
      </c>
      <c r="N77" s="64"/>
      <c r="O77" s="64" t="s">
        <v>74</v>
      </c>
      <c r="P77" s="64" t="s">
        <v>73</v>
      </c>
      <c r="Q77" s="62" t="s">
        <v>90</v>
      </c>
      <c r="R77" s="193">
        <v>43949</v>
      </c>
      <c r="S77" s="64" t="s">
        <v>76</v>
      </c>
      <c r="T77" s="193">
        <v>43954</v>
      </c>
      <c r="U77" s="193"/>
      <c r="V77" s="64" t="s">
        <v>77</v>
      </c>
      <c r="W77" s="198" t="s">
        <v>132</v>
      </c>
      <c r="X77" s="206"/>
      <c r="Y77" s="207"/>
    </row>
    <row r="78" spans="1:25" s="199" customFormat="1" ht="177" x14ac:dyDescent="0.25">
      <c r="A78" s="309" t="s">
        <v>1561</v>
      </c>
      <c r="B78" s="63">
        <v>43944</v>
      </c>
      <c r="C78" s="63" t="str">
        <f t="shared" si="1"/>
        <v>USBP</v>
      </c>
      <c r="D78" s="64" t="s">
        <v>20</v>
      </c>
      <c r="E78" s="64" t="s">
        <v>131</v>
      </c>
      <c r="F78" s="64"/>
      <c r="G78" s="62" t="s">
        <v>72</v>
      </c>
      <c r="H78" s="188" t="str">
        <f t="shared" si="6"/>
        <v>McAllen, TX</v>
      </c>
      <c r="I78" s="247">
        <v>1</v>
      </c>
      <c r="J78" s="64" t="s">
        <v>73</v>
      </c>
      <c r="K78" s="64" t="s">
        <v>74</v>
      </c>
      <c r="L78" s="64" t="s">
        <v>73</v>
      </c>
      <c r="M78" s="64" t="s">
        <v>74</v>
      </c>
      <c r="N78" s="64"/>
      <c r="O78" s="64" t="s">
        <v>74</v>
      </c>
      <c r="P78" s="64" t="s">
        <v>73</v>
      </c>
      <c r="Q78" s="62" t="s">
        <v>90</v>
      </c>
      <c r="R78" s="193">
        <v>43949</v>
      </c>
      <c r="S78" s="64" t="s">
        <v>76</v>
      </c>
      <c r="T78" s="193">
        <v>43954</v>
      </c>
      <c r="U78" s="193"/>
      <c r="V78" s="64" t="s">
        <v>77</v>
      </c>
      <c r="W78" s="198" t="s">
        <v>133</v>
      </c>
      <c r="X78" s="206"/>
      <c r="Y78" s="207"/>
    </row>
    <row r="79" spans="1:25" s="66" customFormat="1" ht="145" hidden="1" x14ac:dyDescent="0.25">
      <c r="A79" s="291" t="e">
        <f t="shared" si="7"/>
        <v>#VALUE!</v>
      </c>
      <c r="B79" s="47">
        <v>43945</v>
      </c>
      <c r="C79" s="13" t="str">
        <f t="shared" si="1"/>
        <v>USBP</v>
      </c>
      <c r="D79" s="43" t="s">
        <v>20</v>
      </c>
      <c r="E79" s="43" t="s">
        <v>134</v>
      </c>
      <c r="F79" s="43"/>
      <c r="G79" s="44" t="s">
        <v>72</v>
      </c>
      <c r="H79" s="163" t="str">
        <f t="shared" si="6"/>
        <v>Rio Grand City, TX</v>
      </c>
      <c r="I79" s="248">
        <v>1</v>
      </c>
      <c r="J79" s="43" t="s">
        <v>73</v>
      </c>
      <c r="K79" s="43" t="s">
        <v>74</v>
      </c>
      <c r="L79" s="43" t="s">
        <v>73</v>
      </c>
      <c r="M79" s="43" t="s">
        <v>74</v>
      </c>
      <c r="N79" s="43"/>
      <c r="O79" s="11" t="s">
        <v>74</v>
      </c>
      <c r="P79" s="43" t="s">
        <v>73</v>
      </c>
      <c r="Q79" s="44" t="s">
        <v>75</v>
      </c>
      <c r="R79" s="190"/>
      <c r="S79" s="43" t="s">
        <v>76</v>
      </c>
      <c r="T79" s="190">
        <v>43950</v>
      </c>
      <c r="U79" s="190"/>
      <c r="V79" s="43" t="s">
        <v>77</v>
      </c>
      <c r="W79" s="42" t="s">
        <v>135</v>
      </c>
      <c r="X79" s="208"/>
      <c r="Y79" s="209"/>
    </row>
    <row r="80" spans="1:25" s="66" customFormat="1" ht="81" hidden="1" x14ac:dyDescent="0.25">
      <c r="A80" s="291" t="e">
        <f t="shared" si="7"/>
        <v>#VALUE!</v>
      </c>
      <c r="B80" s="47">
        <v>43948</v>
      </c>
      <c r="C80" s="13" t="str">
        <f t="shared" si="1"/>
        <v>USBP</v>
      </c>
      <c r="D80" s="43" t="s">
        <v>20</v>
      </c>
      <c r="E80" s="43" t="s">
        <v>131</v>
      </c>
      <c r="F80" s="43"/>
      <c r="G80" s="44" t="s">
        <v>72</v>
      </c>
      <c r="H80" s="163" t="str">
        <f t="shared" si="6"/>
        <v>McAllen, TX</v>
      </c>
      <c r="I80" s="248">
        <v>1</v>
      </c>
      <c r="J80" s="43" t="s">
        <v>73</v>
      </c>
      <c r="K80" s="43" t="s">
        <v>74</v>
      </c>
      <c r="L80" s="43" t="s">
        <v>73</v>
      </c>
      <c r="M80" s="43" t="s">
        <v>74</v>
      </c>
      <c r="N80" s="43"/>
      <c r="O80" s="11" t="s">
        <v>73</v>
      </c>
      <c r="P80" s="43" t="s">
        <v>73</v>
      </c>
      <c r="Q80" s="44" t="s">
        <v>75</v>
      </c>
      <c r="R80" s="190"/>
      <c r="S80" s="43" t="s">
        <v>76</v>
      </c>
      <c r="T80" s="190">
        <v>43954</v>
      </c>
      <c r="U80" s="190"/>
      <c r="V80" s="43" t="s">
        <v>77</v>
      </c>
      <c r="W80" s="42" t="s">
        <v>136</v>
      </c>
      <c r="X80" s="208"/>
      <c r="Y80" s="209"/>
    </row>
    <row r="81" spans="1:25" s="66" customFormat="1" ht="65" hidden="1" x14ac:dyDescent="0.25">
      <c r="A81" s="291" t="e">
        <f t="shared" si="7"/>
        <v>#VALUE!</v>
      </c>
      <c r="B81" s="47">
        <v>43949</v>
      </c>
      <c r="C81" s="13" t="str">
        <f t="shared" si="1"/>
        <v>USBP</v>
      </c>
      <c r="D81" s="43" t="s">
        <v>20</v>
      </c>
      <c r="E81" s="43" t="s">
        <v>131</v>
      </c>
      <c r="F81" s="43"/>
      <c r="G81" s="44" t="s">
        <v>72</v>
      </c>
      <c r="H81" s="163" t="str">
        <f t="shared" si="6"/>
        <v>McAllen, TX</v>
      </c>
      <c r="I81" s="248">
        <v>1</v>
      </c>
      <c r="J81" s="43" t="s">
        <v>73</v>
      </c>
      <c r="K81" s="43" t="s">
        <v>74</v>
      </c>
      <c r="L81" s="43" t="s">
        <v>73</v>
      </c>
      <c r="M81" s="43" t="s">
        <v>74</v>
      </c>
      <c r="N81" s="43"/>
      <c r="O81" s="11" t="s">
        <v>74</v>
      </c>
      <c r="P81" s="43" t="s">
        <v>73</v>
      </c>
      <c r="Q81" s="44" t="s">
        <v>75</v>
      </c>
      <c r="R81" s="190"/>
      <c r="S81" s="43" t="s">
        <v>76</v>
      </c>
      <c r="T81" s="190">
        <v>43952</v>
      </c>
      <c r="U81" s="190"/>
      <c r="V81" s="43" t="s">
        <v>77</v>
      </c>
      <c r="W81" s="42" t="s">
        <v>137</v>
      </c>
      <c r="X81" s="208"/>
      <c r="Y81" s="209"/>
    </row>
    <row r="82" spans="1:25" s="66" customFormat="1" ht="49" hidden="1" x14ac:dyDescent="0.25">
      <c r="A82" s="291" t="e">
        <f t="shared" si="7"/>
        <v>#VALUE!</v>
      </c>
      <c r="B82" s="47">
        <v>43949</v>
      </c>
      <c r="C82" s="13" t="str">
        <f t="shared" si="1"/>
        <v>USBP</v>
      </c>
      <c r="D82" s="43" t="s">
        <v>20</v>
      </c>
      <c r="E82" s="43" t="s">
        <v>131</v>
      </c>
      <c r="F82" s="43"/>
      <c r="G82" s="44" t="s">
        <v>72</v>
      </c>
      <c r="H82" s="163" t="str">
        <f t="shared" si="6"/>
        <v>McAllen, TX</v>
      </c>
      <c r="I82" s="248">
        <v>1</v>
      </c>
      <c r="J82" s="43" t="s">
        <v>73</v>
      </c>
      <c r="K82" s="43" t="s">
        <v>74</v>
      </c>
      <c r="L82" s="43" t="s">
        <v>73</v>
      </c>
      <c r="M82" s="43" t="s">
        <v>74</v>
      </c>
      <c r="N82" s="43"/>
      <c r="O82" s="11" t="s">
        <v>74</v>
      </c>
      <c r="P82" s="43" t="s">
        <v>73</v>
      </c>
      <c r="Q82" s="44" t="s">
        <v>978</v>
      </c>
      <c r="R82" s="190"/>
      <c r="S82" s="43" t="s">
        <v>120</v>
      </c>
      <c r="T82" s="190"/>
      <c r="U82" s="190"/>
      <c r="V82" s="43" t="s">
        <v>77</v>
      </c>
      <c r="W82" s="42" t="s">
        <v>138</v>
      </c>
      <c r="X82" s="208"/>
      <c r="Y82" s="209"/>
    </row>
    <row r="83" spans="1:25" s="66" customFormat="1" ht="65" hidden="1" x14ac:dyDescent="0.25">
      <c r="A83" s="291" t="e">
        <f t="shared" si="7"/>
        <v>#VALUE!</v>
      </c>
      <c r="B83" s="47">
        <v>43950</v>
      </c>
      <c r="C83" s="13" t="str">
        <f t="shared" si="1"/>
        <v>USBP</v>
      </c>
      <c r="D83" s="43" t="s">
        <v>20</v>
      </c>
      <c r="E83" s="43" t="s">
        <v>139</v>
      </c>
      <c r="F83" s="43"/>
      <c r="G83" s="44" t="s">
        <v>72</v>
      </c>
      <c r="H83" s="163" t="str">
        <f t="shared" si="6"/>
        <v>Falfurrias, TX</v>
      </c>
      <c r="I83" s="248">
        <v>1</v>
      </c>
      <c r="J83" s="43" t="s">
        <v>73</v>
      </c>
      <c r="K83" s="43" t="s">
        <v>74</v>
      </c>
      <c r="L83" s="43" t="s">
        <v>73</v>
      </c>
      <c r="M83" s="43" t="s">
        <v>74</v>
      </c>
      <c r="N83" s="43"/>
      <c r="O83" s="11" t="s">
        <v>73</v>
      </c>
      <c r="P83" s="43" t="s">
        <v>73</v>
      </c>
      <c r="Q83" s="44" t="s">
        <v>75</v>
      </c>
      <c r="R83" s="190"/>
      <c r="S83" s="43" t="s">
        <v>76</v>
      </c>
      <c r="T83" s="190">
        <v>43952</v>
      </c>
      <c r="U83" s="190"/>
      <c r="V83" s="43" t="s">
        <v>77</v>
      </c>
      <c r="W83" s="42" t="s">
        <v>140</v>
      </c>
      <c r="X83" s="208"/>
      <c r="Y83" s="209"/>
    </row>
    <row r="84" spans="1:25" s="66" customFormat="1" ht="81" hidden="1" x14ac:dyDescent="0.25">
      <c r="A84" s="291" t="e">
        <f t="shared" si="7"/>
        <v>#VALUE!</v>
      </c>
      <c r="B84" s="47">
        <v>43950</v>
      </c>
      <c r="C84" s="13" t="s">
        <v>141</v>
      </c>
      <c r="D84" s="43" t="s">
        <v>20</v>
      </c>
      <c r="E84" s="43" t="s">
        <v>20</v>
      </c>
      <c r="F84" s="43" t="s">
        <v>142</v>
      </c>
      <c r="G84" s="44" t="s">
        <v>72</v>
      </c>
      <c r="H84" s="163" t="str">
        <f t="shared" si="6"/>
        <v>Edinburg, TX</v>
      </c>
      <c r="I84" s="248">
        <v>1</v>
      </c>
      <c r="J84" s="43" t="s">
        <v>73</v>
      </c>
      <c r="K84" s="43" t="s">
        <v>74</v>
      </c>
      <c r="L84" s="43" t="s">
        <v>73</v>
      </c>
      <c r="M84" s="43" t="s">
        <v>74</v>
      </c>
      <c r="N84" s="43"/>
      <c r="O84" s="11" t="s">
        <v>74</v>
      </c>
      <c r="P84" s="43" t="s">
        <v>74</v>
      </c>
      <c r="Q84" s="44"/>
      <c r="R84" s="190"/>
      <c r="S84" s="43" t="s">
        <v>76</v>
      </c>
      <c r="T84" s="190">
        <v>43953</v>
      </c>
      <c r="U84" s="190"/>
      <c r="V84" s="43" t="s">
        <v>77</v>
      </c>
      <c r="W84" s="42" t="s">
        <v>143</v>
      </c>
      <c r="X84" s="208"/>
      <c r="Y84" s="209"/>
    </row>
    <row r="85" spans="1:25" s="66" customFormat="1" ht="113" hidden="1" x14ac:dyDescent="0.25">
      <c r="A85" s="291" t="e">
        <f t="shared" si="7"/>
        <v>#VALUE!</v>
      </c>
      <c r="B85" s="47">
        <v>43950</v>
      </c>
      <c r="C85" s="13" t="s">
        <v>141</v>
      </c>
      <c r="D85" s="43" t="s">
        <v>20</v>
      </c>
      <c r="E85" s="43" t="s">
        <v>131</v>
      </c>
      <c r="F85" s="43"/>
      <c r="G85" s="44" t="s">
        <v>72</v>
      </c>
      <c r="H85" s="163" t="str">
        <f t="shared" si="6"/>
        <v>McAllen, TX</v>
      </c>
      <c r="I85" s="248">
        <v>1</v>
      </c>
      <c r="J85" s="43" t="s">
        <v>73</v>
      </c>
      <c r="K85" s="43" t="s">
        <v>74</v>
      </c>
      <c r="L85" s="43" t="s">
        <v>73</v>
      </c>
      <c r="M85" s="43" t="s">
        <v>74</v>
      </c>
      <c r="N85" s="43"/>
      <c r="O85" s="11" t="s">
        <v>74</v>
      </c>
      <c r="P85" s="43" t="s">
        <v>73</v>
      </c>
      <c r="Q85" s="44" t="s">
        <v>75</v>
      </c>
      <c r="R85" s="190"/>
      <c r="S85" s="43" t="s">
        <v>76</v>
      </c>
      <c r="T85" s="190">
        <v>43955</v>
      </c>
      <c r="U85" s="190"/>
      <c r="V85" s="43" t="s">
        <v>77</v>
      </c>
      <c r="W85" s="42" t="s">
        <v>144</v>
      </c>
      <c r="X85" s="208"/>
      <c r="Y85" s="209"/>
    </row>
    <row r="86" spans="1:25" s="9" customFormat="1" ht="224" hidden="1" x14ac:dyDescent="0.2">
      <c r="A86" s="291" t="e">
        <f t="shared" si="7"/>
        <v>#VALUE!</v>
      </c>
      <c r="B86" s="13">
        <v>43939</v>
      </c>
      <c r="C86" s="13" t="str">
        <f t="shared" si="1"/>
        <v>USBP</v>
      </c>
      <c r="D86" s="11" t="s">
        <v>33</v>
      </c>
      <c r="E86" s="11" t="s">
        <v>145</v>
      </c>
      <c r="F86" s="11"/>
      <c r="G86" s="2" t="s">
        <v>89</v>
      </c>
      <c r="H86" s="163" t="str">
        <f t="shared" si="6"/>
        <v>San Diego, CA</v>
      </c>
      <c r="I86" s="129">
        <v>1</v>
      </c>
      <c r="J86" s="11" t="s">
        <v>73</v>
      </c>
      <c r="K86" s="11" t="s">
        <v>74</v>
      </c>
      <c r="L86" s="11" t="s">
        <v>73</v>
      </c>
      <c r="M86" s="11" t="s">
        <v>74</v>
      </c>
      <c r="N86" s="11"/>
      <c r="O86" s="11" t="s">
        <v>73</v>
      </c>
      <c r="P86" s="11" t="s">
        <v>73</v>
      </c>
      <c r="Q86" s="2" t="s">
        <v>75</v>
      </c>
      <c r="R86" s="190"/>
      <c r="S86" s="11" t="s">
        <v>76</v>
      </c>
      <c r="T86" s="190">
        <v>43955</v>
      </c>
      <c r="U86" s="190"/>
      <c r="V86" s="11" t="s">
        <v>77</v>
      </c>
      <c r="W86" s="236" t="s">
        <v>146</v>
      </c>
      <c r="X86" s="50"/>
      <c r="Y86" s="53"/>
    </row>
    <row r="87" spans="1:25" s="9" customFormat="1" ht="80" hidden="1" x14ac:dyDescent="0.2">
      <c r="A87" s="291" t="e">
        <f t="shared" si="7"/>
        <v>#VALUE!</v>
      </c>
      <c r="B87" s="13">
        <v>43941</v>
      </c>
      <c r="C87" s="13" t="str">
        <f t="shared" si="1"/>
        <v>USBP</v>
      </c>
      <c r="D87" s="11" t="s">
        <v>33</v>
      </c>
      <c r="E87" s="11" t="s">
        <v>147</v>
      </c>
      <c r="F87" s="11"/>
      <c r="G87" s="2" t="s">
        <v>89</v>
      </c>
      <c r="H87" s="163" t="str">
        <f t="shared" si="6"/>
        <v>San Ysidro, CA</v>
      </c>
      <c r="I87" s="129">
        <v>1</v>
      </c>
      <c r="J87" s="11" t="s">
        <v>73</v>
      </c>
      <c r="K87" s="11" t="s">
        <v>73</v>
      </c>
      <c r="L87" s="11" t="s">
        <v>73</v>
      </c>
      <c r="M87" s="11" t="s">
        <v>74</v>
      </c>
      <c r="N87" s="11"/>
      <c r="O87" s="11" t="s">
        <v>74</v>
      </c>
      <c r="P87" s="11" t="s">
        <v>74</v>
      </c>
      <c r="Q87" s="2"/>
      <c r="R87" s="190"/>
      <c r="S87" s="11" t="s">
        <v>120</v>
      </c>
      <c r="T87" s="190"/>
      <c r="U87" s="190"/>
      <c r="V87" s="11" t="s">
        <v>77</v>
      </c>
      <c r="W87" s="42" t="s">
        <v>148</v>
      </c>
      <c r="X87" s="50"/>
      <c r="Y87" s="53"/>
    </row>
    <row r="88" spans="1:25" s="9" customFormat="1" ht="96" hidden="1" x14ac:dyDescent="0.2">
      <c r="A88" s="291" t="e">
        <f t="shared" si="7"/>
        <v>#VALUE!</v>
      </c>
      <c r="B88" s="13">
        <v>43945</v>
      </c>
      <c r="C88" s="13" t="str">
        <f t="shared" ref="C88:C182" si="8">"USBP"</f>
        <v>USBP</v>
      </c>
      <c r="D88" s="11" t="s">
        <v>33</v>
      </c>
      <c r="E88" s="11" t="s">
        <v>145</v>
      </c>
      <c r="F88" s="11"/>
      <c r="G88" s="2" t="s">
        <v>89</v>
      </c>
      <c r="H88" s="163" t="str">
        <f t="shared" si="6"/>
        <v>San Diego, CA</v>
      </c>
      <c r="I88" s="129">
        <v>1</v>
      </c>
      <c r="J88" s="11" t="s">
        <v>73</v>
      </c>
      <c r="K88" s="11" t="s">
        <v>74</v>
      </c>
      <c r="L88" s="11" t="s">
        <v>73</v>
      </c>
      <c r="M88" s="11" t="s">
        <v>74</v>
      </c>
      <c r="N88" s="11"/>
      <c r="O88" s="11" t="s">
        <v>74</v>
      </c>
      <c r="P88" s="11" t="s">
        <v>74</v>
      </c>
      <c r="Q88" s="2"/>
      <c r="R88" s="190"/>
      <c r="S88" s="11" t="s">
        <v>76</v>
      </c>
      <c r="T88" s="190">
        <v>43951</v>
      </c>
      <c r="U88" s="190"/>
      <c r="V88" s="11" t="s">
        <v>77</v>
      </c>
      <c r="W88" s="42" t="s">
        <v>149</v>
      </c>
      <c r="X88" s="50"/>
      <c r="Y88" s="53"/>
    </row>
    <row r="89" spans="1:25" s="9" customFormat="1" ht="64" hidden="1" x14ac:dyDescent="0.2">
      <c r="A89" s="291" t="e">
        <f t="shared" si="7"/>
        <v>#VALUE!</v>
      </c>
      <c r="B89" s="13">
        <v>43949</v>
      </c>
      <c r="C89" s="13" t="str">
        <f t="shared" si="8"/>
        <v>USBP</v>
      </c>
      <c r="D89" s="11" t="s">
        <v>33</v>
      </c>
      <c r="E89" s="11" t="s">
        <v>33</v>
      </c>
      <c r="F89" s="11" t="s">
        <v>150</v>
      </c>
      <c r="G89" s="2" t="s">
        <v>89</v>
      </c>
      <c r="H89" s="163" t="str">
        <f t="shared" si="6"/>
        <v>Chula Vista, CA</v>
      </c>
      <c r="I89" s="129">
        <v>1</v>
      </c>
      <c r="J89" s="11" t="s">
        <v>73</v>
      </c>
      <c r="K89" s="11" t="s">
        <v>73</v>
      </c>
      <c r="L89" s="11" t="s">
        <v>73</v>
      </c>
      <c r="M89" s="11" t="s">
        <v>74</v>
      </c>
      <c r="N89" s="11"/>
      <c r="O89" s="11" t="s">
        <v>73</v>
      </c>
      <c r="P89" s="11" t="s">
        <v>73</v>
      </c>
      <c r="Q89" s="2" t="s">
        <v>75</v>
      </c>
      <c r="R89" s="190"/>
      <c r="S89" s="11" t="s">
        <v>76</v>
      </c>
      <c r="T89" s="190">
        <v>43956</v>
      </c>
      <c r="U89" s="190"/>
      <c r="V89" s="11" t="s">
        <v>77</v>
      </c>
      <c r="W89" s="42" t="s">
        <v>151</v>
      </c>
      <c r="X89" s="50"/>
      <c r="Y89" s="53"/>
    </row>
    <row r="90" spans="1:25" s="9" customFormat="1" ht="32" hidden="1" x14ac:dyDescent="0.2">
      <c r="A90" s="291" t="e">
        <f t="shared" si="7"/>
        <v>#VALUE!</v>
      </c>
      <c r="B90" s="13">
        <v>43949</v>
      </c>
      <c r="C90" s="13" t="str">
        <f t="shared" si="8"/>
        <v>USBP</v>
      </c>
      <c r="D90" s="11" t="s">
        <v>33</v>
      </c>
      <c r="E90" s="11" t="s">
        <v>33</v>
      </c>
      <c r="F90" s="11" t="s">
        <v>85</v>
      </c>
      <c r="G90" s="2" t="s">
        <v>89</v>
      </c>
      <c r="H90" s="163" t="str">
        <f t="shared" si="6"/>
        <v>Chula Vista, CA</v>
      </c>
      <c r="I90" s="129">
        <v>1</v>
      </c>
      <c r="J90" s="11" t="s">
        <v>73</v>
      </c>
      <c r="K90" s="11" t="s">
        <v>74</v>
      </c>
      <c r="L90" s="11" t="s">
        <v>73</v>
      </c>
      <c r="M90" s="11" t="s">
        <v>74</v>
      </c>
      <c r="N90" s="11"/>
      <c r="O90" s="11" t="s">
        <v>74</v>
      </c>
      <c r="P90" s="11" t="s">
        <v>1087</v>
      </c>
      <c r="Q90" s="2" t="s">
        <v>75</v>
      </c>
      <c r="R90" s="190"/>
      <c r="S90" s="11" t="s">
        <v>76</v>
      </c>
      <c r="T90" s="190">
        <v>43950</v>
      </c>
      <c r="U90" s="190"/>
      <c r="V90" s="11" t="s">
        <v>80</v>
      </c>
      <c r="W90" s="42" t="s">
        <v>152</v>
      </c>
      <c r="X90" s="50"/>
      <c r="Y90" s="53"/>
    </row>
    <row r="91" spans="1:25" s="9" customFormat="1" ht="64" hidden="1" x14ac:dyDescent="0.2">
      <c r="A91" s="291" t="e">
        <f t="shared" si="7"/>
        <v>#VALUE!</v>
      </c>
      <c r="B91" s="13">
        <v>43949</v>
      </c>
      <c r="C91" s="13" t="str">
        <f t="shared" si="8"/>
        <v>USBP</v>
      </c>
      <c r="D91" s="11" t="s">
        <v>33</v>
      </c>
      <c r="E91" s="11" t="s">
        <v>147</v>
      </c>
      <c r="F91" s="11"/>
      <c r="G91" s="2" t="s">
        <v>89</v>
      </c>
      <c r="H91" s="163" t="str">
        <f t="shared" si="6"/>
        <v>San Ysidro, CA</v>
      </c>
      <c r="I91" s="129">
        <v>1</v>
      </c>
      <c r="J91" s="11" t="s">
        <v>73</v>
      </c>
      <c r="K91" s="11" t="s">
        <v>74</v>
      </c>
      <c r="L91" s="11" t="s">
        <v>73</v>
      </c>
      <c r="M91" s="11" t="s">
        <v>74</v>
      </c>
      <c r="N91" s="11"/>
      <c r="O91" s="11" t="s">
        <v>73</v>
      </c>
      <c r="P91" s="11" t="s">
        <v>73</v>
      </c>
      <c r="Q91" s="2" t="s">
        <v>75</v>
      </c>
      <c r="R91" s="190"/>
      <c r="S91" s="11" t="s">
        <v>76</v>
      </c>
      <c r="T91" s="190">
        <v>43950</v>
      </c>
      <c r="U91" s="190"/>
      <c r="V91" s="11" t="s">
        <v>77</v>
      </c>
      <c r="W91" s="42" t="s">
        <v>153</v>
      </c>
      <c r="X91" s="50"/>
      <c r="Y91" s="53"/>
    </row>
    <row r="92" spans="1:25" s="9" customFormat="1" ht="64" hidden="1" x14ac:dyDescent="0.2">
      <c r="A92" s="291" t="e">
        <f t="shared" si="7"/>
        <v>#VALUE!</v>
      </c>
      <c r="B92" s="13">
        <v>43949</v>
      </c>
      <c r="C92" s="13" t="str">
        <f t="shared" si="8"/>
        <v>USBP</v>
      </c>
      <c r="D92" s="11" t="s">
        <v>33</v>
      </c>
      <c r="E92" s="11" t="s">
        <v>147</v>
      </c>
      <c r="F92" s="11"/>
      <c r="G92" s="2" t="s">
        <v>89</v>
      </c>
      <c r="H92" s="163" t="str">
        <f t="shared" si="6"/>
        <v>San Ysidro, CA</v>
      </c>
      <c r="I92" s="129">
        <v>1</v>
      </c>
      <c r="J92" s="11" t="s">
        <v>73</v>
      </c>
      <c r="K92" s="11" t="s">
        <v>74</v>
      </c>
      <c r="L92" s="11" t="s">
        <v>73</v>
      </c>
      <c r="M92" s="11" t="s">
        <v>74</v>
      </c>
      <c r="N92" s="11"/>
      <c r="O92" s="11" t="s">
        <v>74</v>
      </c>
      <c r="P92" s="11" t="s">
        <v>74</v>
      </c>
      <c r="Q92" s="2"/>
      <c r="R92" s="190"/>
      <c r="S92" s="11" t="s">
        <v>76</v>
      </c>
      <c r="T92" s="190"/>
      <c r="U92" s="190"/>
      <c r="V92" s="11" t="s">
        <v>96</v>
      </c>
      <c r="W92" s="42" t="s">
        <v>154</v>
      </c>
      <c r="X92" s="50"/>
      <c r="Y92" s="53"/>
    </row>
    <row r="93" spans="1:25" s="9" customFormat="1" ht="96" hidden="1" x14ac:dyDescent="0.2">
      <c r="A93" s="291" t="e">
        <f t="shared" si="7"/>
        <v>#VALUE!</v>
      </c>
      <c r="B93" s="13">
        <v>43949</v>
      </c>
      <c r="C93" s="13" t="str">
        <f t="shared" si="8"/>
        <v>USBP</v>
      </c>
      <c r="D93" s="11" t="s">
        <v>33</v>
      </c>
      <c r="E93" s="11" t="s">
        <v>33</v>
      </c>
      <c r="F93" s="11" t="s">
        <v>155</v>
      </c>
      <c r="G93" s="2" t="s">
        <v>89</v>
      </c>
      <c r="H93" s="163" t="str">
        <f t="shared" si="6"/>
        <v>Chula Vista, CA</v>
      </c>
      <c r="I93" s="129">
        <v>1</v>
      </c>
      <c r="J93" s="11" t="s">
        <v>73</v>
      </c>
      <c r="K93" s="11" t="s">
        <v>74</v>
      </c>
      <c r="L93" s="11" t="s">
        <v>73</v>
      </c>
      <c r="M93" s="11" t="s">
        <v>74</v>
      </c>
      <c r="N93" s="11"/>
      <c r="O93" s="11" t="s">
        <v>73</v>
      </c>
      <c r="P93" s="11" t="s">
        <v>73</v>
      </c>
      <c r="Q93" s="2" t="s">
        <v>75</v>
      </c>
      <c r="R93" s="190"/>
      <c r="S93" s="11" t="s">
        <v>76</v>
      </c>
      <c r="T93" s="190">
        <v>43951</v>
      </c>
      <c r="U93" s="190"/>
      <c r="V93" s="11" t="s">
        <v>77</v>
      </c>
      <c r="W93" s="42" t="s">
        <v>156</v>
      </c>
      <c r="X93" s="50"/>
      <c r="Y93" s="53"/>
    </row>
    <row r="94" spans="1:25" s="9" customFormat="1" ht="128" hidden="1" x14ac:dyDescent="0.2">
      <c r="A94" s="291" t="e">
        <f t="shared" si="7"/>
        <v>#VALUE!</v>
      </c>
      <c r="B94" s="13">
        <v>43950</v>
      </c>
      <c r="C94" s="13" t="str">
        <f t="shared" si="8"/>
        <v>USBP</v>
      </c>
      <c r="D94" s="11" t="s">
        <v>33</v>
      </c>
      <c r="E94" s="11" t="s">
        <v>157</v>
      </c>
      <c r="F94" s="11"/>
      <c r="G94" s="2" t="s">
        <v>89</v>
      </c>
      <c r="H94" s="163" t="str">
        <f t="shared" si="6"/>
        <v>San Diego, CA</v>
      </c>
      <c r="I94" s="129">
        <v>1</v>
      </c>
      <c r="J94" s="11" t="s">
        <v>73</v>
      </c>
      <c r="K94" s="11" t="s">
        <v>74</v>
      </c>
      <c r="L94" s="11" t="s">
        <v>73</v>
      </c>
      <c r="M94" s="11" t="s">
        <v>74</v>
      </c>
      <c r="N94" s="11"/>
      <c r="O94" s="11" t="s">
        <v>74</v>
      </c>
      <c r="P94" s="11" t="s">
        <v>74</v>
      </c>
      <c r="Q94" s="2"/>
      <c r="R94" s="190"/>
      <c r="S94" s="11" t="s">
        <v>120</v>
      </c>
      <c r="T94" s="190"/>
      <c r="U94" s="190"/>
      <c r="V94" s="11" t="s">
        <v>77</v>
      </c>
      <c r="W94" s="42" t="s">
        <v>158</v>
      </c>
      <c r="X94" s="50"/>
      <c r="Y94" s="53"/>
    </row>
    <row r="95" spans="1:25" s="9" customFormat="1" ht="64" hidden="1" x14ac:dyDescent="0.2">
      <c r="A95" s="291" t="e">
        <f t="shared" si="7"/>
        <v>#VALUE!</v>
      </c>
      <c r="B95" s="13">
        <v>43935</v>
      </c>
      <c r="C95" s="13" t="str">
        <f t="shared" si="8"/>
        <v>USBP</v>
      </c>
      <c r="D95" s="11" t="s">
        <v>45</v>
      </c>
      <c r="E95" s="11" t="s">
        <v>45</v>
      </c>
      <c r="F95" s="11"/>
      <c r="G95" s="2" t="s">
        <v>159</v>
      </c>
      <c r="H95" s="163" t="str">
        <f t="shared" si="6"/>
        <v>Fort Bliss, TX</v>
      </c>
      <c r="I95" s="129">
        <v>1</v>
      </c>
      <c r="J95" s="11" t="s">
        <v>74</v>
      </c>
      <c r="K95" s="11" t="s">
        <v>73</v>
      </c>
      <c r="L95" s="11" t="s">
        <v>73</v>
      </c>
      <c r="M95" s="11" t="s">
        <v>74</v>
      </c>
      <c r="N95" s="11"/>
      <c r="O95" s="11" t="s">
        <v>74</v>
      </c>
      <c r="P95" s="11" t="s">
        <v>74</v>
      </c>
      <c r="Q95" s="2"/>
      <c r="R95" s="190"/>
      <c r="S95" s="11" t="s">
        <v>76</v>
      </c>
      <c r="T95" s="190">
        <v>43950</v>
      </c>
      <c r="U95" s="190"/>
      <c r="V95" s="11" t="s">
        <v>160</v>
      </c>
      <c r="W95" s="33" t="s">
        <v>161</v>
      </c>
      <c r="X95" s="11"/>
      <c r="Y95" s="26"/>
    </row>
    <row r="96" spans="1:25" s="9" customFormat="1" ht="48" hidden="1" x14ac:dyDescent="0.2">
      <c r="A96" s="291" t="e">
        <f t="shared" si="7"/>
        <v>#VALUE!</v>
      </c>
      <c r="B96" s="13">
        <v>43938</v>
      </c>
      <c r="C96" s="13" t="str">
        <f t="shared" si="8"/>
        <v>USBP</v>
      </c>
      <c r="D96" s="11" t="s">
        <v>22</v>
      </c>
      <c r="E96" s="11" t="s">
        <v>162</v>
      </c>
      <c r="F96" s="11"/>
      <c r="G96" s="2" t="s">
        <v>72</v>
      </c>
      <c r="H96" s="163" t="str">
        <f t="shared" si="6"/>
        <v>Highgate, VT</v>
      </c>
      <c r="I96" s="129">
        <v>1</v>
      </c>
      <c r="J96" s="11" t="s">
        <v>73</v>
      </c>
      <c r="K96" s="11" t="s">
        <v>74</v>
      </c>
      <c r="L96" s="11" t="s">
        <v>73</v>
      </c>
      <c r="M96" s="11" t="s">
        <v>74</v>
      </c>
      <c r="N96" s="11"/>
      <c r="O96" s="11" t="s">
        <v>74</v>
      </c>
      <c r="P96" s="11" t="s">
        <v>74</v>
      </c>
      <c r="Q96" s="2"/>
      <c r="R96" s="190"/>
      <c r="S96" s="11" t="s">
        <v>76</v>
      </c>
      <c r="T96" s="190">
        <v>43952</v>
      </c>
      <c r="U96" s="190"/>
      <c r="V96" s="11" t="s">
        <v>77</v>
      </c>
      <c r="W96" s="33" t="s">
        <v>163</v>
      </c>
      <c r="X96" s="11"/>
      <c r="Y96" s="26"/>
    </row>
    <row r="97" spans="1:25" s="9" customFormat="1" ht="64" hidden="1" x14ac:dyDescent="0.2">
      <c r="A97" s="291" t="e">
        <f t="shared" si="7"/>
        <v>#VALUE!</v>
      </c>
      <c r="B97" s="13">
        <v>43948</v>
      </c>
      <c r="C97" s="13" t="str">
        <f t="shared" si="8"/>
        <v>USBP</v>
      </c>
      <c r="D97" s="11" t="s">
        <v>22</v>
      </c>
      <c r="E97" s="11" t="s">
        <v>164</v>
      </c>
      <c r="F97" s="11"/>
      <c r="G97" s="2" t="s">
        <v>72</v>
      </c>
      <c r="H97" s="163" t="str">
        <f t="shared" si="6"/>
        <v>Ogdensburg, NY</v>
      </c>
      <c r="I97" s="129">
        <v>1</v>
      </c>
      <c r="J97" s="11" t="s">
        <v>73</v>
      </c>
      <c r="K97" s="11" t="s">
        <v>74</v>
      </c>
      <c r="L97" s="11" t="s">
        <v>73</v>
      </c>
      <c r="M97" s="11" t="s">
        <v>74</v>
      </c>
      <c r="N97" s="11"/>
      <c r="O97" s="11" t="s">
        <v>74</v>
      </c>
      <c r="P97" s="11" t="s">
        <v>73</v>
      </c>
      <c r="Q97" s="2" t="s">
        <v>75</v>
      </c>
      <c r="R97" s="190"/>
      <c r="S97" s="11" t="s">
        <v>76</v>
      </c>
      <c r="T97" s="190">
        <v>43951</v>
      </c>
      <c r="U97" s="190"/>
      <c r="V97" s="11" t="s">
        <v>80</v>
      </c>
      <c r="W97" s="33" t="s">
        <v>165</v>
      </c>
      <c r="X97" s="11"/>
      <c r="Y97" s="26"/>
    </row>
    <row r="98" spans="1:25" s="9" customFormat="1" ht="48" hidden="1" x14ac:dyDescent="0.2">
      <c r="A98" s="291" t="e">
        <f t="shared" si="7"/>
        <v>#VALUE!</v>
      </c>
      <c r="B98" s="13">
        <v>43949</v>
      </c>
      <c r="C98" s="13" t="str">
        <f t="shared" si="8"/>
        <v>USBP</v>
      </c>
      <c r="D98" s="11" t="s">
        <v>22</v>
      </c>
      <c r="E98" s="11" t="s">
        <v>166</v>
      </c>
      <c r="F98" s="11"/>
      <c r="G98" s="2" t="s">
        <v>72</v>
      </c>
      <c r="H98" s="163" t="str">
        <f t="shared" si="6"/>
        <v>Champlain, NY</v>
      </c>
      <c r="I98" s="129">
        <v>1</v>
      </c>
      <c r="J98" s="11" t="s">
        <v>73</v>
      </c>
      <c r="K98" s="11" t="s">
        <v>74</v>
      </c>
      <c r="L98" s="11" t="s">
        <v>73</v>
      </c>
      <c r="M98" s="11" t="s">
        <v>74</v>
      </c>
      <c r="N98" s="11"/>
      <c r="O98" s="11" t="s">
        <v>73</v>
      </c>
      <c r="P98" s="11" t="s">
        <v>73</v>
      </c>
      <c r="Q98" s="2" t="s">
        <v>75</v>
      </c>
      <c r="R98" s="190"/>
      <c r="S98" s="11" t="s">
        <v>76</v>
      </c>
      <c r="T98" s="190">
        <v>43951</v>
      </c>
      <c r="U98" s="190"/>
      <c r="V98" s="11" t="s">
        <v>77</v>
      </c>
      <c r="W98" s="304" t="s">
        <v>167</v>
      </c>
      <c r="X98" s="11"/>
      <c r="Y98" s="26"/>
    </row>
    <row r="99" spans="1:25" s="199" customFormat="1" ht="160" x14ac:dyDescent="0.2">
      <c r="A99" s="291" t="s">
        <v>1562</v>
      </c>
      <c r="B99" s="63">
        <v>43925</v>
      </c>
      <c r="C99" s="63" t="str">
        <f t="shared" si="8"/>
        <v>USBP</v>
      </c>
      <c r="D99" s="64" t="s">
        <v>35</v>
      </c>
      <c r="E99" s="64" t="s">
        <v>35</v>
      </c>
      <c r="F99" s="64" t="s">
        <v>85</v>
      </c>
      <c r="G99" s="62" t="s">
        <v>89</v>
      </c>
      <c r="H99" s="188" t="str">
        <f t="shared" si="6"/>
        <v>Tucson, AZ</v>
      </c>
      <c r="I99" s="247">
        <v>1</v>
      </c>
      <c r="J99" s="64" t="s">
        <v>73</v>
      </c>
      <c r="K99" s="64" t="s">
        <v>74</v>
      </c>
      <c r="L99" s="64" t="s">
        <v>73</v>
      </c>
      <c r="M99" s="64" t="s">
        <v>74</v>
      </c>
      <c r="N99" s="64"/>
      <c r="O99" s="64" t="s">
        <v>73</v>
      </c>
      <c r="P99" s="64" t="s">
        <v>73</v>
      </c>
      <c r="Q99" s="62" t="s">
        <v>90</v>
      </c>
      <c r="R99" s="193">
        <v>43924</v>
      </c>
      <c r="S99" s="64" t="s">
        <v>76</v>
      </c>
      <c r="T99" s="193">
        <v>43964</v>
      </c>
      <c r="U99" s="193"/>
      <c r="V99" s="65" t="s">
        <v>77</v>
      </c>
      <c r="W99" s="210" t="s">
        <v>1563</v>
      </c>
      <c r="X99" s="211"/>
      <c r="Y99" s="65"/>
    </row>
    <row r="100" spans="1:25" s="66" customFormat="1" ht="85" hidden="1" x14ac:dyDescent="0.2">
      <c r="A100" s="291" t="e">
        <f t="shared" si="7"/>
        <v>#VALUE!</v>
      </c>
      <c r="B100" s="47">
        <v>43936</v>
      </c>
      <c r="C100" s="13" t="str">
        <f t="shared" si="8"/>
        <v>USBP</v>
      </c>
      <c r="D100" s="43" t="s">
        <v>35</v>
      </c>
      <c r="E100" s="43" t="s">
        <v>35</v>
      </c>
      <c r="F100" s="43" t="s">
        <v>107</v>
      </c>
      <c r="G100" s="44" t="s">
        <v>89</v>
      </c>
      <c r="H100" s="163" t="str">
        <f t="shared" si="6"/>
        <v>Tucson, AZ</v>
      </c>
      <c r="I100" s="248">
        <v>1</v>
      </c>
      <c r="J100" s="43" t="s">
        <v>74</v>
      </c>
      <c r="K100" s="43" t="s">
        <v>74</v>
      </c>
      <c r="L100" s="43" t="s">
        <v>73</v>
      </c>
      <c r="M100" s="43" t="s">
        <v>74</v>
      </c>
      <c r="N100" s="43"/>
      <c r="O100" s="11" t="s">
        <v>73</v>
      </c>
      <c r="P100" s="43" t="s">
        <v>73</v>
      </c>
      <c r="Q100" s="44" t="s">
        <v>75</v>
      </c>
      <c r="R100" s="190"/>
      <c r="S100" s="43" t="s">
        <v>76</v>
      </c>
      <c r="T100" s="190">
        <v>43955</v>
      </c>
      <c r="U100" s="190"/>
      <c r="V100" s="53" t="s">
        <v>77</v>
      </c>
      <c r="W100" s="203" t="s">
        <v>169</v>
      </c>
      <c r="X100" s="212"/>
      <c r="Y100" s="53"/>
    </row>
    <row r="101" spans="1:25" s="66" customFormat="1" ht="34" hidden="1" x14ac:dyDescent="0.2">
      <c r="A101" s="291" t="e">
        <f t="shared" si="7"/>
        <v>#VALUE!</v>
      </c>
      <c r="B101" s="47">
        <v>43936</v>
      </c>
      <c r="C101" s="13" t="str">
        <f t="shared" si="8"/>
        <v>USBP</v>
      </c>
      <c r="D101" s="43" t="s">
        <v>35</v>
      </c>
      <c r="E101" s="43" t="s">
        <v>170</v>
      </c>
      <c r="F101" s="43"/>
      <c r="G101" s="44" t="s">
        <v>89</v>
      </c>
      <c r="H101" s="163" t="str">
        <f t="shared" si="6"/>
        <v>Willcox, AZ</v>
      </c>
      <c r="I101" s="248">
        <v>1</v>
      </c>
      <c r="J101" s="43" t="s">
        <v>73</v>
      </c>
      <c r="K101" s="43" t="s">
        <v>74</v>
      </c>
      <c r="L101" s="43" t="s">
        <v>73</v>
      </c>
      <c r="M101" s="43" t="s">
        <v>74</v>
      </c>
      <c r="N101" s="43"/>
      <c r="O101" s="11" t="s">
        <v>74</v>
      </c>
      <c r="P101" s="43" t="s">
        <v>74</v>
      </c>
      <c r="Q101" s="44"/>
      <c r="R101" s="190"/>
      <c r="S101" s="43" t="s">
        <v>76</v>
      </c>
      <c r="T101" s="190">
        <v>43956</v>
      </c>
      <c r="U101" s="190"/>
      <c r="V101" s="53" t="s">
        <v>77</v>
      </c>
      <c r="W101" s="192" t="s">
        <v>171</v>
      </c>
      <c r="X101" s="212"/>
      <c r="Y101" s="53"/>
    </row>
    <row r="102" spans="1:25" s="66" customFormat="1" ht="68" hidden="1" x14ac:dyDescent="0.2">
      <c r="A102" s="291" t="e">
        <f t="shared" si="7"/>
        <v>#VALUE!</v>
      </c>
      <c r="B102" s="47">
        <v>43942</v>
      </c>
      <c r="C102" s="13" t="str">
        <f t="shared" si="8"/>
        <v>USBP</v>
      </c>
      <c r="D102" s="43" t="s">
        <v>35</v>
      </c>
      <c r="E102" s="43" t="s">
        <v>172</v>
      </c>
      <c r="F102" s="43"/>
      <c r="G102" s="44" t="s">
        <v>89</v>
      </c>
      <c r="H102" s="163" t="str">
        <f t="shared" si="6"/>
        <v>Douglas, AZ</v>
      </c>
      <c r="I102" s="248">
        <v>1</v>
      </c>
      <c r="J102" s="43" t="s">
        <v>73</v>
      </c>
      <c r="K102" s="43" t="s">
        <v>74</v>
      </c>
      <c r="L102" s="43" t="s">
        <v>73</v>
      </c>
      <c r="M102" s="43" t="s">
        <v>74</v>
      </c>
      <c r="N102" s="43"/>
      <c r="O102" s="11" t="s">
        <v>74</v>
      </c>
      <c r="P102" s="43" t="s">
        <v>74</v>
      </c>
      <c r="Q102" s="44"/>
      <c r="R102" s="190"/>
      <c r="S102" s="43" t="s">
        <v>76</v>
      </c>
      <c r="T102" s="190">
        <v>43957</v>
      </c>
      <c r="U102" s="190"/>
      <c r="V102" s="53" t="s">
        <v>77</v>
      </c>
      <c r="W102" s="192" t="s">
        <v>173</v>
      </c>
      <c r="X102" s="212"/>
      <c r="Y102" s="53"/>
    </row>
    <row r="103" spans="1:25" s="66" customFormat="1" ht="68" hidden="1" x14ac:dyDescent="0.2">
      <c r="A103" s="291" t="e">
        <f t="shared" si="7"/>
        <v>#VALUE!</v>
      </c>
      <c r="B103" s="47">
        <v>43942</v>
      </c>
      <c r="C103" s="13" t="str">
        <f t="shared" si="8"/>
        <v>USBP</v>
      </c>
      <c r="D103" s="43" t="s">
        <v>35</v>
      </c>
      <c r="E103" s="43" t="s">
        <v>35</v>
      </c>
      <c r="F103" s="43" t="s">
        <v>85</v>
      </c>
      <c r="G103" s="44" t="s">
        <v>89</v>
      </c>
      <c r="H103" s="163" t="str">
        <f t="shared" si="6"/>
        <v>Tucson, AZ</v>
      </c>
      <c r="I103" s="248">
        <v>1</v>
      </c>
      <c r="J103" s="43" t="s">
        <v>73</v>
      </c>
      <c r="K103" s="43" t="s">
        <v>74</v>
      </c>
      <c r="L103" s="43" t="s">
        <v>73</v>
      </c>
      <c r="M103" s="43" t="s">
        <v>74</v>
      </c>
      <c r="N103" s="43"/>
      <c r="O103" s="11" t="s">
        <v>74</v>
      </c>
      <c r="P103" s="43" t="s">
        <v>74</v>
      </c>
      <c r="Q103" s="44"/>
      <c r="R103" s="190"/>
      <c r="S103" s="43" t="s">
        <v>76</v>
      </c>
      <c r="T103" s="190">
        <v>43957</v>
      </c>
      <c r="U103" s="190"/>
      <c r="V103" s="29" t="s">
        <v>80</v>
      </c>
      <c r="W103" s="192" t="s">
        <v>174</v>
      </c>
      <c r="X103" s="212"/>
      <c r="Y103" s="53"/>
    </row>
    <row r="104" spans="1:25" s="66" customFormat="1" ht="34" hidden="1" x14ac:dyDescent="0.2">
      <c r="A104" s="291" t="e">
        <f t="shared" si="7"/>
        <v>#VALUE!</v>
      </c>
      <c r="B104" s="47">
        <v>43944</v>
      </c>
      <c r="C104" s="13" t="str">
        <f t="shared" si="8"/>
        <v>USBP</v>
      </c>
      <c r="D104" s="43" t="s">
        <v>35</v>
      </c>
      <c r="E104" s="43" t="s">
        <v>175</v>
      </c>
      <c r="F104" s="43"/>
      <c r="G104" s="44" t="s">
        <v>89</v>
      </c>
      <c r="H104" s="163" t="str">
        <f t="shared" si="6"/>
        <v>Naco, AZ</v>
      </c>
      <c r="I104" s="248">
        <v>1</v>
      </c>
      <c r="J104" s="43" t="s">
        <v>73</v>
      </c>
      <c r="K104" s="43" t="s">
        <v>74</v>
      </c>
      <c r="L104" s="43" t="s">
        <v>73</v>
      </c>
      <c r="M104" s="43" t="s">
        <v>74</v>
      </c>
      <c r="N104" s="43"/>
      <c r="O104" s="11" t="s">
        <v>74</v>
      </c>
      <c r="P104" s="43" t="s">
        <v>74</v>
      </c>
      <c r="Q104" s="44"/>
      <c r="R104" s="190"/>
      <c r="S104" s="43" t="s">
        <v>76</v>
      </c>
      <c r="T104" s="190">
        <v>43950</v>
      </c>
      <c r="U104" s="190"/>
      <c r="V104" s="53" t="s">
        <v>77</v>
      </c>
      <c r="W104" s="213" t="s">
        <v>176</v>
      </c>
      <c r="X104" s="212"/>
      <c r="Y104" s="53"/>
    </row>
    <row r="105" spans="1:25" s="66" customFormat="1" ht="34" hidden="1" x14ac:dyDescent="0.2">
      <c r="A105" s="291" t="e">
        <f t="shared" si="7"/>
        <v>#VALUE!</v>
      </c>
      <c r="B105" s="47">
        <v>43945</v>
      </c>
      <c r="C105" s="13" t="str">
        <f t="shared" si="8"/>
        <v>USBP</v>
      </c>
      <c r="D105" s="43" t="s">
        <v>35</v>
      </c>
      <c r="E105" s="43" t="s">
        <v>177</v>
      </c>
      <c r="F105" s="43"/>
      <c r="G105" s="44" t="s">
        <v>89</v>
      </c>
      <c r="H105" s="163" t="str">
        <f t="shared" si="6"/>
        <v>Why, AZ</v>
      </c>
      <c r="I105" s="248">
        <v>1</v>
      </c>
      <c r="J105" s="43" t="s">
        <v>73</v>
      </c>
      <c r="K105" s="43" t="s">
        <v>74</v>
      </c>
      <c r="L105" s="43" t="s">
        <v>73</v>
      </c>
      <c r="M105" s="43" t="s">
        <v>74</v>
      </c>
      <c r="N105" s="43"/>
      <c r="O105" s="11" t="s">
        <v>74</v>
      </c>
      <c r="P105" s="43" t="s">
        <v>73</v>
      </c>
      <c r="Q105" s="44" t="s">
        <v>75</v>
      </c>
      <c r="R105" s="190"/>
      <c r="S105" s="43" t="s">
        <v>76</v>
      </c>
      <c r="T105" s="190">
        <v>43957</v>
      </c>
      <c r="U105" s="190"/>
      <c r="V105" s="53" t="s">
        <v>77</v>
      </c>
      <c r="W105" s="192" t="s">
        <v>178</v>
      </c>
      <c r="X105" s="212"/>
      <c r="Y105" s="53"/>
    </row>
    <row r="106" spans="1:25" s="66" customFormat="1" ht="85" hidden="1" x14ac:dyDescent="0.2">
      <c r="A106" s="291" t="e">
        <f t="shared" si="7"/>
        <v>#VALUE!</v>
      </c>
      <c r="B106" s="47">
        <v>43947</v>
      </c>
      <c r="C106" s="13" t="str">
        <f t="shared" si="8"/>
        <v>USBP</v>
      </c>
      <c r="D106" s="43" t="s">
        <v>35</v>
      </c>
      <c r="E106" s="43" t="s">
        <v>179</v>
      </c>
      <c r="F106" s="43"/>
      <c r="G106" s="44" t="s">
        <v>89</v>
      </c>
      <c r="H106" s="163" t="str">
        <f t="shared" si="6"/>
        <v>Tucson, AZ</v>
      </c>
      <c r="I106" s="248">
        <v>1</v>
      </c>
      <c r="J106" s="43" t="s">
        <v>73</v>
      </c>
      <c r="K106" s="43" t="s">
        <v>74</v>
      </c>
      <c r="L106" s="43" t="s">
        <v>73</v>
      </c>
      <c r="M106" s="43" t="s">
        <v>74</v>
      </c>
      <c r="N106" s="43"/>
      <c r="O106" s="11" t="s">
        <v>74</v>
      </c>
      <c r="P106" s="43" t="s">
        <v>74</v>
      </c>
      <c r="Q106" s="44"/>
      <c r="R106" s="190"/>
      <c r="S106" s="43" t="s">
        <v>120</v>
      </c>
      <c r="T106" s="190"/>
      <c r="U106" s="190"/>
      <c r="V106" s="53" t="s">
        <v>77</v>
      </c>
      <c r="W106" s="192" t="s">
        <v>180</v>
      </c>
      <c r="X106" s="212"/>
      <c r="Y106" s="53"/>
    </row>
    <row r="107" spans="1:25" s="66" customFormat="1" ht="34" hidden="1" x14ac:dyDescent="0.2">
      <c r="A107" s="291" t="e">
        <f t="shared" si="7"/>
        <v>#VALUE!</v>
      </c>
      <c r="B107" s="47">
        <v>43948</v>
      </c>
      <c r="C107" s="13" t="str">
        <f t="shared" si="8"/>
        <v>USBP</v>
      </c>
      <c r="D107" s="43" t="s">
        <v>35</v>
      </c>
      <c r="E107" s="43" t="s">
        <v>179</v>
      </c>
      <c r="F107" s="43"/>
      <c r="G107" s="44" t="s">
        <v>89</v>
      </c>
      <c r="H107" s="163" t="str">
        <f t="shared" si="6"/>
        <v>Tucson, AZ</v>
      </c>
      <c r="I107" s="248">
        <v>1</v>
      </c>
      <c r="J107" s="43" t="s">
        <v>73</v>
      </c>
      <c r="K107" s="43" t="s">
        <v>74</v>
      </c>
      <c r="L107" s="43" t="s">
        <v>73</v>
      </c>
      <c r="M107" s="43" t="s">
        <v>74</v>
      </c>
      <c r="N107" s="43"/>
      <c r="O107" s="11" t="s">
        <v>73</v>
      </c>
      <c r="P107" s="43" t="s">
        <v>73</v>
      </c>
      <c r="Q107" s="44" t="s">
        <v>75</v>
      </c>
      <c r="R107" s="190"/>
      <c r="S107" s="43" t="s">
        <v>76</v>
      </c>
      <c r="T107" s="190">
        <v>43957</v>
      </c>
      <c r="U107" s="190"/>
      <c r="V107" s="53" t="s">
        <v>77</v>
      </c>
      <c r="W107" s="192" t="s">
        <v>181</v>
      </c>
      <c r="X107" s="212"/>
      <c r="Y107" s="53"/>
    </row>
    <row r="108" spans="1:25" s="66" customFormat="1" ht="34" hidden="1" x14ac:dyDescent="0.2">
      <c r="A108" s="291" t="e">
        <f t="shared" si="7"/>
        <v>#VALUE!</v>
      </c>
      <c r="B108" s="47">
        <v>43949</v>
      </c>
      <c r="C108" s="13" t="str">
        <f t="shared" si="8"/>
        <v>USBP</v>
      </c>
      <c r="D108" s="43" t="s">
        <v>35</v>
      </c>
      <c r="E108" s="43" t="s">
        <v>179</v>
      </c>
      <c r="F108" s="43"/>
      <c r="G108" s="44" t="s">
        <v>89</v>
      </c>
      <c r="H108" s="163" t="str">
        <f t="shared" si="6"/>
        <v>Tucson, AZ</v>
      </c>
      <c r="I108" s="248">
        <v>1</v>
      </c>
      <c r="J108" s="43" t="s">
        <v>73</v>
      </c>
      <c r="K108" s="43" t="s">
        <v>74</v>
      </c>
      <c r="L108" s="43" t="s">
        <v>73</v>
      </c>
      <c r="M108" s="43" t="s">
        <v>74</v>
      </c>
      <c r="N108" s="43"/>
      <c r="O108" s="43" t="s">
        <v>73</v>
      </c>
      <c r="P108" s="43" t="s">
        <v>73</v>
      </c>
      <c r="Q108" s="44" t="s">
        <v>75</v>
      </c>
      <c r="R108" s="190"/>
      <c r="S108" s="43" t="s">
        <v>76</v>
      </c>
      <c r="T108" s="190">
        <v>43957</v>
      </c>
      <c r="U108" s="190"/>
      <c r="V108" s="53" t="s">
        <v>77</v>
      </c>
      <c r="W108" s="192" t="s">
        <v>182</v>
      </c>
      <c r="X108" s="212"/>
      <c r="Y108" s="53"/>
    </row>
    <row r="109" spans="1:25" s="66" customFormat="1" ht="68" hidden="1" x14ac:dyDescent="0.2">
      <c r="A109" s="291" t="e">
        <f t="shared" si="7"/>
        <v>#VALUE!</v>
      </c>
      <c r="B109" s="47">
        <v>43949</v>
      </c>
      <c r="C109" s="13" t="str">
        <f t="shared" si="8"/>
        <v>USBP</v>
      </c>
      <c r="D109" s="43" t="s">
        <v>35</v>
      </c>
      <c r="E109" s="43" t="s">
        <v>172</v>
      </c>
      <c r="F109" s="43"/>
      <c r="G109" s="44" t="s">
        <v>89</v>
      </c>
      <c r="H109" s="163" t="str">
        <f t="shared" si="6"/>
        <v>Douglas, AZ</v>
      </c>
      <c r="I109" s="248">
        <v>1</v>
      </c>
      <c r="J109" s="43" t="s">
        <v>73</v>
      </c>
      <c r="K109" s="43" t="s">
        <v>74</v>
      </c>
      <c r="L109" s="43" t="s">
        <v>73</v>
      </c>
      <c r="M109" s="43" t="s">
        <v>74</v>
      </c>
      <c r="N109" s="43"/>
      <c r="O109" s="11" t="s">
        <v>74</v>
      </c>
      <c r="P109" s="43" t="s">
        <v>73</v>
      </c>
      <c r="Q109" s="44" t="s">
        <v>978</v>
      </c>
      <c r="R109" s="190"/>
      <c r="S109" s="43" t="s">
        <v>120</v>
      </c>
      <c r="T109" s="190"/>
      <c r="U109" s="190"/>
      <c r="V109" s="53" t="s">
        <v>77</v>
      </c>
      <c r="W109" s="192" t="s">
        <v>183</v>
      </c>
      <c r="X109" s="212"/>
      <c r="Y109" s="53"/>
    </row>
    <row r="110" spans="1:25" s="29" customFormat="1" ht="64" hidden="1" x14ac:dyDescent="0.2">
      <c r="A110" s="291" t="e">
        <f t="shared" si="7"/>
        <v>#VALUE!</v>
      </c>
      <c r="B110" s="30">
        <v>43937</v>
      </c>
      <c r="C110" s="13" t="str">
        <f t="shared" si="8"/>
        <v>USBP</v>
      </c>
      <c r="D110" s="29" t="s">
        <v>36</v>
      </c>
      <c r="E110" s="29" t="s">
        <v>36</v>
      </c>
      <c r="G110" s="44" t="s">
        <v>89</v>
      </c>
      <c r="H110" s="163" t="str">
        <f t="shared" si="6"/>
        <v>Yuma, AZ</v>
      </c>
      <c r="I110" s="250">
        <v>1</v>
      </c>
      <c r="J110" s="29" t="s">
        <v>73</v>
      </c>
      <c r="K110" s="29" t="s">
        <v>74</v>
      </c>
      <c r="L110" s="29" t="s">
        <v>73</v>
      </c>
      <c r="M110" s="29" t="s">
        <v>74</v>
      </c>
      <c r="O110" s="11" t="s">
        <v>74</v>
      </c>
      <c r="P110" s="29" t="s">
        <v>74</v>
      </c>
      <c r="Q110" s="204"/>
      <c r="R110" s="190"/>
      <c r="S110" s="29" t="s">
        <v>76</v>
      </c>
      <c r="T110" s="190">
        <v>43951</v>
      </c>
      <c r="U110" s="190"/>
      <c r="V110" s="29" t="s">
        <v>77</v>
      </c>
      <c r="W110" s="179" t="s">
        <v>184</v>
      </c>
      <c r="Y110" s="176"/>
    </row>
    <row r="111" spans="1:25" s="29" customFormat="1" ht="64" hidden="1" x14ac:dyDescent="0.2">
      <c r="A111" s="291" t="e">
        <f t="shared" si="7"/>
        <v>#VALUE!</v>
      </c>
      <c r="B111" s="30">
        <v>43943</v>
      </c>
      <c r="C111" s="13" t="str">
        <f t="shared" si="8"/>
        <v>USBP</v>
      </c>
      <c r="D111" s="29" t="s">
        <v>36</v>
      </c>
      <c r="E111" s="29" t="s">
        <v>36</v>
      </c>
      <c r="G111" s="44" t="s">
        <v>89</v>
      </c>
      <c r="H111" s="163" t="str">
        <f t="shared" si="6"/>
        <v>Yuma, AZ</v>
      </c>
      <c r="I111" s="250">
        <v>1</v>
      </c>
      <c r="J111" s="29" t="s">
        <v>73</v>
      </c>
      <c r="K111" s="29" t="s">
        <v>74</v>
      </c>
      <c r="L111" s="29" t="s">
        <v>73</v>
      </c>
      <c r="M111" s="29" t="s">
        <v>74</v>
      </c>
      <c r="O111" s="11" t="s">
        <v>74</v>
      </c>
      <c r="P111" s="29" t="s">
        <v>74</v>
      </c>
      <c r="Q111" s="204"/>
      <c r="R111" s="190"/>
      <c r="S111" s="29" t="s">
        <v>120</v>
      </c>
      <c r="T111" s="190"/>
      <c r="U111" s="190"/>
      <c r="V111" s="29" t="s">
        <v>77</v>
      </c>
      <c r="W111" s="33" t="s">
        <v>185</v>
      </c>
      <c r="Y111" s="176"/>
    </row>
    <row r="112" spans="1:25" s="66" customFormat="1" ht="128" hidden="1" x14ac:dyDescent="0.2">
      <c r="A112" s="291" t="e">
        <f t="shared" si="7"/>
        <v>#VALUE!</v>
      </c>
      <c r="B112" s="46">
        <v>43906</v>
      </c>
      <c r="C112" s="13" t="str">
        <f t="shared" si="8"/>
        <v>USBP</v>
      </c>
      <c r="D112" s="45" t="s">
        <v>37</v>
      </c>
      <c r="E112" s="45" t="s">
        <v>37</v>
      </c>
      <c r="F112" s="45"/>
      <c r="G112" s="44" t="s">
        <v>89</v>
      </c>
      <c r="H112" s="163" t="str">
        <f t="shared" si="6"/>
        <v>Blaine, WA</v>
      </c>
      <c r="I112" s="249">
        <v>1</v>
      </c>
      <c r="J112" s="45" t="s">
        <v>74</v>
      </c>
      <c r="K112" s="45" t="s">
        <v>74</v>
      </c>
      <c r="L112" s="45" t="s">
        <v>74</v>
      </c>
      <c r="M112" s="45" t="s">
        <v>74</v>
      </c>
      <c r="N112" s="43" t="s">
        <v>186</v>
      </c>
      <c r="O112" s="11" t="s">
        <v>74</v>
      </c>
      <c r="P112" s="43" t="s">
        <v>74</v>
      </c>
      <c r="Q112" s="44"/>
      <c r="R112" s="190"/>
      <c r="S112" s="43" t="s">
        <v>76</v>
      </c>
      <c r="T112" s="190"/>
      <c r="U112" s="190"/>
      <c r="V112" s="275" t="s">
        <v>77</v>
      </c>
      <c r="W112" s="214" t="s">
        <v>187</v>
      </c>
      <c r="X112" s="47">
        <v>43906</v>
      </c>
      <c r="Y112" s="43" t="s">
        <v>188</v>
      </c>
    </row>
    <row r="113" spans="1:25" s="66" customFormat="1" ht="128" hidden="1" x14ac:dyDescent="0.2">
      <c r="A113" s="291" t="e">
        <f t="shared" si="7"/>
        <v>#VALUE!</v>
      </c>
      <c r="B113" s="46">
        <v>43906</v>
      </c>
      <c r="C113" s="13" t="str">
        <f t="shared" si="8"/>
        <v>USBP</v>
      </c>
      <c r="D113" s="45" t="s">
        <v>37</v>
      </c>
      <c r="E113" s="45" t="s">
        <v>37</v>
      </c>
      <c r="F113" s="45"/>
      <c r="G113" s="44" t="s">
        <v>89</v>
      </c>
      <c r="H113" s="163" t="str">
        <f t="shared" si="6"/>
        <v>Blaine, WA</v>
      </c>
      <c r="I113" s="249">
        <v>1</v>
      </c>
      <c r="J113" s="45" t="s">
        <v>74</v>
      </c>
      <c r="K113" s="45" t="s">
        <v>74</v>
      </c>
      <c r="L113" s="45" t="s">
        <v>74</v>
      </c>
      <c r="M113" s="45" t="s">
        <v>74</v>
      </c>
      <c r="N113" s="43" t="s">
        <v>186</v>
      </c>
      <c r="O113" s="11" t="s">
        <v>74</v>
      </c>
      <c r="P113" s="43" t="s">
        <v>74</v>
      </c>
      <c r="Q113" s="44"/>
      <c r="R113" s="190"/>
      <c r="S113" s="43" t="s">
        <v>76</v>
      </c>
      <c r="T113" s="190"/>
      <c r="U113" s="190"/>
      <c r="V113" s="275" t="s">
        <v>77</v>
      </c>
      <c r="W113" s="214" t="s">
        <v>187</v>
      </c>
      <c r="X113" s="47">
        <v>43906</v>
      </c>
      <c r="Y113" s="43" t="s">
        <v>188</v>
      </c>
    </row>
    <row r="114" spans="1:25" s="66" customFormat="1" ht="128" hidden="1" x14ac:dyDescent="0.2">
      <c r="A114" s="291" t="e">
        <f t="shared" si="7"/>
        <v>#VALUE!</v>
      </c>
      <c r="B114" s="46">
        <v>43906</v>
      </c>
      <c r="C114" s="13" t="str">
        <f t="shared" si="8"/>
        <v>USBP</v>
      </c>
      <c r="D114" s="45" t="s">
        <v>37</v>
      </c>
      <c r="E114" s="45" t="s">
        <v>37</v>
      </c>
      <c r="F114" s="45"/>
      <c r="G114" s="44" t="s">
        <v>89</v>
      </c>
      <c r="H114" s="163" t="str">
        <f t="shared" si="6"/>
        <v>Blaine, WA</v>
      </c>
      <c r="I114" s="249">
        <v>1</v>
      </c>
      <c r="J114" s="45" t="s">
        <v>74</v>
      </c>
      <c r="K114" s="45" t="s">
        <v>74</v>
      </c>
      <c r="L114" s="45" t="s">
        <v>74</v>
      </c>
      <c r="M114" s="45" t="s">
        <v>74</v>
      </c>
      <c r="N114" s="43" t="s">
        <v>186</v>
      </c>
      <c r="O114" s="11" t="s">
        <v>74</v>
      </c>
      <c r="P114" s="43" t="s">
        <v>74</v>
      </c>
      <c r="Q114" s="44"/>
      <c r="R114" s="190"/>
      <c r="S114" s="43" t="s">
        <v>76</v>
      </c>
      <c r="T114" s="190"/>
      <c r="U114" s="190"/>
      <c r="V114" s="275" t="s">
        <v>77</v>
      </c>
      <c r="W114" s="214" t="s">
        <v>187</v>
      </c>
      <c r="X114" s="47">
        <v>43906</v>
      </c>
      <c r="Y114" s="43" t="s">
        <v>188</v>
      </c>
    </row>
    <row r="115" spans="1:25" s="66" customFormat="1" ht="128" hidden="1" x14ac:dyDescent="0.2">
      <c r="A115" s="291" t="e">
        <f t="shared" si="7"/>
        <v>#VALUE!</v>
      </c>
      <c r="B115" s="46">
        <v>43906</v>
      </c>
      <c r="C115" s="13" t="str">
        <f t="shared" si="8"/>
        <v>USBP</v>
      </c>
      <c r="D115" s="45" t="s">
        <v>37</v>
      </c>
      <c r="E115" s="45" t="s">
        <v>37</v>
      </c>
      <c r="F115" s="45"/>
      <c r="G115" s="44" t="s">
        <v>89</v>
      </c>
      <c r="H115" s="163" t="str">
        <f t="shared" si="6"/>
        <v>Blaine, WA</v>
      </c>
      <c r="I115" s="249">
        <v>1</v>
      </c>
      <c r="J115" s="45" t="s">
        <v>74</v>
      </c>
      <c r="K115" s="45" t="s">
        <v>74</v>
      </c>
      <c r="L115" s="45" t="s">
        <v>74</v>
      </c>
      <c r="M115" s="45" t="s">
        <v>74</v>
      </c>
      <c r="N115" s="43" t="s">
        <v>186</v>
      </c>
      <c r="O115" s="11" t="s">
        <v>74</v>
      </c>
      <c r="P115" s="43" t="s">
        <v>74</v>
      </c>
      <c r="Q115" s="44"/>
      <c r="R115" s="190"/>
      <c r="S115" s="43" t="s">
        <v>76</v>
      </c>
      <c r="T115" s="190"/>
      <c r="U115" s="190"/>
      <c r="V115" s="275" t="s">
        <v>77</v>
      </c>
      <c r="W115" s="214" t="s">
        <v>187</v>
      </c>
      <c r="X115" s="47">
        <v>43906</v>
      </c>
      <c r="Y115" s="43" t="s">
        <v>188</v>
      </c>
    </row>
    <row r="116" spans="1:25" s="66" customFormat="1" ht="128" hidden="1" x14ac:dyDescent="0.2">
      <c r="A116" s="291" t="e">
        <f t="shared" si="7"/>
        <v>#VALUE!</v>
      </c>
      <c r="B116" s="46">
        <v>43906</v>
      </c>
      <c r="C116" s="13" t="str">
        <f t="shared" si="8"/>
        <v>USBP</v>
      </c>
      <c r="D116" s="45" t="s">
        <v>37</v>
      </c>
      <c r="E116" s="45" t="s">
        <v>37</v>
      </c>
      <c r="F116" s="45"/>
      <c r="G116" s="44" t="s">
        <v>89</v>
      </c>
      <c r="H116" s="163" t="str">
        <f t="shared" si="6"/>
        <v>Blaine, WA</v>
      </c>
      <c r="I116" s="249">
        <v>1</v>
      </c>
      <c r="J116" s="45" t="s">
        <v>74</v>
      </c>
      <c r="K116" s="45" t="s">
        <v>74</v>
      </c>
      <c r="L116" s="45" t="s">
        <v>74</v>
      </c>
      <c r="M116" s="45" t="s">
        <v>74</v>
      </c>
      <c r="N116" s="43" t="s">
        <v>186</v>
      </c>
      <c r="O116" s="11" t="s">
        <v>74</v>
      </c>
      <c r="P116" s="43" t="s">
        <v>74</v>
      </c>
      <c r="Q116" s="44"/>
      <c r="R116" s="190"/>
      <c r="S116" s="43" t="s">
        <v>76</v>
      </c>
      <c r="T116" s="190"/>
      <c r="U116" s="190"/>
      <c r="V116" s="275" t="s">
        <v>77</v>
      </c>
      <c r="W116" s="214" t="s">
        <v>187</v>
      </c>
      <c r="X116" s="47">
        <v>43906</v>
      </c>
      <c r="Y116" s="43" t="s">
        <v>188</v>
      </c>
    </row>
    <row r="117" spans="1:25" s="66" customFormat="1" ht="128" hidden="1" x14ac:dyDescent="0.2">
      <c r="A117" s="291" t="e">
        <f t="shared" si="7"/>
        <v>#VALUE!</v>
      </c>
      <c r="B117" s="46">
        <v>43906</v>
      </c>
      <c r="C117" s="13" t="str">
        <f t="shared" si="8"/>
        <v>USBP</v>
      </c>
      <c r="D117" s="45" t="s">
        <v>37</v>
      </c>
      <c r="E117" s="45" t="s">
        <v>37</v>
      </c>
      <c r="F117" s="45"/>
      <c r="G117" s="44" t="s">
        <v>89</v>
      </c>
      <c r="H117" s="163" t="str">
        <f t="shared" si="6"/>
        <v>Blaine, WA</v>
      </c>
      <c r="I117" s="249">
        <v>1</v>
      </c>
      <c r="J117" s="45" t="s">
        <v>74</v>
      </c>
      <c r="K117" s="45" t="s">
        <v>74</v>
      </c>
      <c r="L117" s="45" t="s">
        <v>74</v>
      </c>
      <c r="M117" s="45" t="s">
        <v>74</v>
      </c>
      <c r="N117" s="43" t="s">
        <v>186</v>
      </c>
      <c r="O117" s="11" t="s">
        <v>74</v>
      </c>
      <c r="P117" s="43" t="s">
        <v>74</v>
      </c>
      <c r="Q117" s="44"/>
      <c r="R117" s="190"/>
      <c r="S117" s="43" t="s">
        <v>76</v>
      </c>
      <c r="T117" s="190"/>
      <c r="U117" s="190"/>
      <c r="V117" s="275" t="s">
        <v>77</v>
      </c>
      <c r="W117" s="214" t="s">
        <v>187</v>
      </c>
      <c r="X117" s="47">
        <v>43906</v>
      </c>
      <c r="Y117" s="43" t="s">
        <v>188</v>
      </c>
    </row>
    <row r="118" spans="1:25" s="66" customFormat="1" ht="128" hidden="1" x14ac:dyDescent="0.2">
      <c r="A118" s="291" t="e">
        <f t="shared" si="7"/>
        <v>#VALUE!</v>
      </c>
      <c r="B118" s="46">
        <v>43906</v>
      </c>
      <c r="C118" s="13" t="str">
        <f t="shared" si="8"/>
        <v>USBP</v>
      </c>
      <c r="D118" s="45" t="s">
        <v>37</v>
      </c>
      <c r="E118" s="45" t="s">
        <v>37</v>
      </c>
      <c r="F118" s="45"/>
      <c r="G118" s="44" t="s">
        <v>89</v>
      </c>
      <c r="H118" s="163" t="str">
        <f t="shared" si="6"/>
        <v>Blaine, WA</v>
      </c>
      <c r="I118" s="249">
        <v>1</v>
      </c>
      <c r="J118" s="45" t="s">
        <v>74</v>
      </c>
      <c r="K118" s="45" t="s">
        <v>74</v>
      </c>
      <c r="L118" s="45" t="s">
        <v>74</v>
      </c>
      <c r="M118" s="45" t="s">
        <v>74</v>
      </c>
      <c r="N118" s="43" t="s">
        <v>186</v>
      </c>
      <c r="O118" s="11" t="s">
        <v>74</v>
      </c>
      <c r="P118" s="43" t="s">
        <v>74</v>
      </c>
      <c r="Q118" s="44"/>
      <c r="R118" s="190"/>
      <c r="S118" s="43" t="s">
        <v>76</v>
      </c>
      <c r="T118" s="190"/>
      <c r="U118" s="190"/>
      <c r="V118" s="275" t="s">
        <v>77</v>
      </c>
      <c r="W118" s="214" t="s">
        <v>187</v>
      </c>
      <c r="X118" s="47">
        <v>43906</v>
      </c>
      <c r="Y118" s="43" t="s">
        <v>188</v>
      </c>
    </row>
    <row r="119" spans="1:25" s="66" customFormat="1" ht="128" hidden="1" x14ac:dyDescent="0.2">
      <c r="A119" s="291" t="e">
        <f t="shared" si="7"/>
        <v>#VALUE!</v>
      </c>
      <c r="B119" s="46">
        <v>43906</v>
      </c>
      <c r="C119" s="13" t="str">
        <f t="shared" si="8"/>
        <v>USBP</v>
      </c>
      <c r="D119" s="45" t="s">
        <v>37</v>
      </c>
      <c r="E119" s="45" t="s">
        <v>37</v>
      </c>
      <c r="F119" s="45"/>
      <c r="G119" s="44" t="s">
        <v>89</v>
      </c>
      <c r="H119" s="163" t="str">
        <f t="shared" si="6"/>
        <v>Blaine, WA</v>
      </c>
      <c r="I119" s="249">
        <v>1</v>
      </c>
      <c r="J119" s="45" t="s">
        <v>74</v>
      </c>
      <c r="K119" s="45" t="s">
        <v>74</v>
      </c>
      <c r="L119" s="45" t="s">
        <v>74</v>
      </c>
      <c r="M119" s="45" t="s">
        <v>74</v>
      </c>
      <c r="N119" s="43" t="s">
        <v>186</v>
      </c>
      <c r="O119" s="11" t="s">
        <v>74</v>
      </c>
      <c r="P119" s="43" t="s">
        <v>74</v>
      </c>
      <c r="Q119" s="44"/>
      <c r="R119" s="190"/>
      <c r="S119" s="43" t="s">
        <v>76</v>
      </c>
      <c r="T119" s="190"/>
      <c r="U119" s="190"/>
      <c r="V119" s="275" t="s">
        <v>77</v>
      </c>
      <c r="W119" s="214" t="s">
        <v>187</v>
      </c>
      <c r="X119" s="47">
        <v>43906</v>
      </c>
      <c r="Y119" s="43" t="s">
        <v>188</v>
      </c>
    </row>
    <row r="120" spans="1:25" s="66" customFormat="1" ht="128" hidden="1" x14ac:dyDescent="0.2">
      <c r="A120" s="291" t="e">
        <f t="shared" si="7"/>
        <v>#VALUE!</v>
      </c>
      <c r="B120" s="46">
        <v>43906</v>
      </c>
      <c r="C120" s="13" t="str">
        <f t="shared" si="8"/>
        <v>USBP</v>
      </c>
      <c r="D120" s="45" t="s">
        <v>37</v>
      </c>
      <c r="E120" s="45" t="s">
        <v>37</v>
      </c>
      <c r="F120" s="45"/>
      <c r="G120" s="44" t="s">
        <v>89</v>
      </c>
      <c r="H120" s="163" t="str">
        <f t="shared" si="6"/>
        <v>Blaine, WA</v>
      </c>
      <c r="I120" s="249">
        <v>1</v>
      </c>
      <c r="J120" s="45" t="s">
        <v>74</v>
      </c>
      <c r="K120" s="45" t="s">
        <v>74</v>
      </c>
      <c r="L120" s="45" t="s">
        <v>74</v>
      </c>
      <c r="M120" s="45" t="s">
        <v>74</v>
      </c>
      <c r="N120" s="43" t="s">
        <v>186</v>
      </c>
      <c r="O120" s="11" t="s">
        <v>74</v>
      </c>
      <c r="P120" s="43" t="s">
        <v>74</v>
      </c>
      <c r="Q120" s="44"/>
      <c r="R120" s="190"/>
      <c r="S120" s="43" t="s">
        <v>76</v>
      </c>
      <c r="T120" s="190"/>
      <c r="U120" s="190"/>
      <c r="V120" s="275" t="s">
        <v>77</v>
      </c>
      <c r="W120" s="214" t="s">
        <v>187</v>
      </c>
      <c r="X120" s="47">
        <v>43906</v>
      </c>
      <c r="Y120" s="43" t="s">
        <v>188</v>
      </c>
    </row>
    <row r="121" spans="1:25" s="66" customFormat="1" ht="128" hidden="1" x14ac:dyDescent="0.2">
      <c r="A121" s="291" t="e">
        <f t="shared" si="7"/>
        <v>#VALUE!</v>
      </c>
      <c r="B121" s="46">
        <v>43906</v>
      </c>
      <c r="C121" s="13" t="str">
        <f t="shared" si="8"/>
        <v>USBP</v>
      </c>
      <c r="D121" s="45" t="s">
        <v>37</v>
      </c>
      <c r="E121" s="45" t="s">
        <v>37</v>
      </c>
      <c r="F121" s="45"/>
      <c r="G121" s="44" t="s">
        <v>89</v>
      </c>
      <c r="H121" s="163" t="str">
        <f t="shared" si="6"/>
        <v>Blaine, WA</v>
      </c>
      <c r="I121" s="249">
        <v>1</v>
      </c>
      <c r="J121" s="45" t="s">
        <v>74</v>
      </c>
      <c r="K121" s="45" t="s">
        <v>74</v>
      </c>
      <c r="L121" s="45" t="s">
        <v>74</v>
      </c>
      <c r="M121" s="45" t="s">
        <v>74</v>
      </c>
      <c r="N121" s="43" t="s">
        <v>186</v>
      </c>
      <c r="O121" s="11" t="s">
        <v>74</v>
      </c>
      <c r="P121" s="43" t="s">
        <v>74</v>
      </c>
      <c r="Q121" s="44"/>
      <c r="R121" s="190"/>
      <c r="S121" s="43" t="s">
        <v>76</v>
      </c>
      <c r="T121" s="190"/>
      <c r="U121" s="190"/>
      <c r="V121" s="275" t="s">
        <v>77</v>
      </c>
      <c r="W121" s="214" t="s">
        <v>187</v>
      </c>
      <c r="X121" s="47">
        <v>43906</v>
      </c>
      <c r="Y121" s="43" t="s">
        <v>188</v>
      </c>
    </row>
    <row r="122" spans="1:25" s="66" customFormat="1" ht="128" hidden="1" x14ac:dyDescent="0.2">
      <c r="A122" s="291" t="e">
        <f t="shared" si="7"/>
        <v>#VALUE!</v>
      </c>
      <c r="B122" s="46">
        <v>43906</v>
      </c>
      <c r="C122" s="13" t="str">
        <f t="shared" si="8"/>
        <v>USBP</v>
      </c>
      <c r="D122" s="45" t="s">
        <v>37</v>
      </c>
      <c r="E122" s="45" t="s">
        <v>37</v>
      </c>
      <c r="F122" s="45"/>
      <c r="G122" s="44" t="s">
        <v>89</v>
      </c>
      <c r="H122" s="163" t="str">
        <f t="shared" si="6"/>
        <v>Blaine, WA</v>
      </c>
      <c r="I122" s="249">
        <v>1</v>
      </c>
      <c r="J122" s="45" t="s">
        <v>74</v>
      </c>
      <c r="K122" s="45" t="s">
        <v>74</v>
      </c>
      <c r="L122" s="45" t="s">
        <v>74</v>
      </c>
      <c r="M122" s="45" t="s">
        <v>74</v>
      </c>
      <c r="N122" s="43" t="s">
        <v>186</v>
      </c>
      <c r="O122" s="11" t="s">
        <v>74</v>
      </c>
      <c r="P122" s="43" t="s">
        <v>74</v>
      </c>
      <c r="Q122" s="44"/>
      <c r="R122" s="190"/>
      <c r="S122" s="43" t="s">
        <v>76</v>
      </c>
      <c r="T122" s="190"/>
      <c r="U122" s="190"/>
      <c r="V122" s="275" t="s">
        <v>77</v>
      </c>
      <c r="W122" s="214" t="s">
        <v>187</v>
      </c>
      <c r="X122" s="47">
        <v>43906</v>
      </c>
      <c r="Y122" s="43" t="s">
        <v>188</v>
      </c>
    </row>
    <row r="123" spans="1:25" s="66" customFormat="1" ht="128" hidden="1" x14ac:dyDescent="0.2">
      <c r="A123" s="291" t="e">
        <f t="shared" si="7"/>
        <v>#VALUE!</v>
      </c>
      <c r="B123" s="46">
        <v>43906</v>
      </c>
      <c r="C123" s="13" t="str">
        <f t="shared" si="8"/>
        <v>USBP</v>
      </c>
      <c r="D123" s="45" t="s">
        <v>37</v>
      </c>
      <c r="E123" s="45" t="s">
        <v>37</v>
      </c>
      <c r="F123" s="45"/>
      <c r="G123" s="44" t="s">
        <v>89</v>
      </c>
      <c r="H123" s="163" t="str">
        <f t="shared" si="6"/>
        <v>Blaine, WA</v>
      </c>
      <c r="I123" s="249">
        <v>1</v>
      </c>
      <c r="J123" s="45" t="s">
        <v>74</v>
      </c>
      <c r="K123" s="45" t="s">
        <v>74</v>
      </c>
      <c r="L123" s="45" t="s">
        <v>74</v>
      </c>
      <c r="M123" s="45" t="s">
        <v>74</v>
      </c>
      <c r="N123" s="43" t="s">
        <v>186</v>
      </c>
      <c r="O123" s="11" t="s">
        <v>74</v>
      </c>
      <c r="P123" s="43" t="s">
        <v>74</v>
      </c>
      <c r="Q123" s="44"/>
      <c r="R123" s="190"/>
      <c r="S123" s="43" t="s">
        <v>76</v>
      </c>
      <c r="T123" s="190"/>
      <c r="U123" s="190"/>
      <c r="V123" s="275" t="s">
        <v>77</v>
      </c>
      <c r="W123" s="214" t="s">
        <v>187</v>
      </c>
      <c r="X123" s="47">
        <v>43906</v>
      </c>
      <c r="Y123" s="43" t="s">
        <v>188</v>
      </c>
    </row>
    <row r="124" spans="1:25" s="66" customFormat="1" ht="128" hidden="1" x14ac:dyDescent="0.2">
      <c r="A124" s="291" t="e">
        <f t="shared" si="7"/>
        <v>#VALUE!</v>
      </c>
      <c r="B124" s="46">
        <v>43906</v>
      </c>
      <c r="C124" s="13" t="str">
        <f t="shared" si="8"/>
        <v>USBP</v>
      </c>
      <c r="D124" s="45" t="s">
        <v>37</v>
      </c>
      <c r="E124" s="45" t="s">
        <v>37</v>
      </c>
      <c r="F124" s="45"/>
      <c r="G124" s="44" t="s">
        <v>89</v>
      </c>
      <c r="H124" s="163" t="str">
        <f t="shared" si="6"/>
        <v>Blaine, WA</v>
      </c>
      <c r="I124" s="249">
        <v>1</v>
      </c>
      <c r="J124" s="45" t="s">
        <v>74</v>
      </c>
      <c r="K124" s="45" t="s">
        <v>74</v>
      </c>
      <c r="L124" s="45" t="s">
        <v>74</v>
      </c>
      <c r="M124" s="45" t="s">
        <v>74</v>
      </c>
      <c r="N124" s="43" t="s">
        <v>186</v>
      </c>
      <c r="O124" s="11" t="s">
        <v>74</v>
      </c>
      <c r="P124" s="43" t="s">
        <v>74</v>
      </c>
      <c r="Q124" s="44"/>
      <c r="R124" s="190"/>
      <c r="S124" s="43" t="s">
        <v>76</v>
      </c>
      <c r="T124" s="190"/>
      <c r="U124" s="190"/>
      <c r="V124" s="275" t="s">
        <v>77</v>
      </c>
      <c r="W124" s="214" t="s">
        <v>187</v>
      </c>
      <c r="X124" s="47">
        <v>43906</v>
      </c>
      <c r="Y124" s="43" t="s">
        <v>188</v>
      </c>
    </row>
    <row r="125" spans="1:25" s="66" customFormat="1" ht="128" hidden="1" x14ac:dyDescent="0.2">
      <c r="A125" s="291" t="e">
        <f t="shared" si="7"/>
        <v>#VALUE!</v>
      </c>
      <c r="B125" s="46">
        <v>43906</v>
      </c>
      <c r="C125" s="13" t="str">
        <f t="shared" si="8"/>
        <v>USBP</v>
      </c>
      <c r="D125" s="45" t="s">
        <v>37</v>
      </c>
      <c r="E125" s="45" t="s">
        <v>37</v>
      </c>
      <c r="F125" s="45"/>
      <c r="G125" s="44" t="s">
        <v>89</v>
      </c>
      <c r="H125" s="163" t="str">
        <f t="shared" si="6"/>
        <v>Blaine, WA</v>
      </c>
      <c r="I125" s="249">
        <v>1</v>
      </c>
      <c r="J125" s="45" t="s">
        <v>74</v>
      </c>
      <c r="K125" s="45" t="s">
        <v>74</v>
      </c>
      <c r="L125" s="45" t="s">
        <v>74</v>
      </c>
      <c r="M125" s="45" t="s">
        <v>74</v>
      </c>
      <c r="N125" s="43" t="s">
        <v>186</v>
      </c>
      <c r="O125" s="11" t="s">
        <v>74</v>
      </c>
      <c r="P125" s="43" t="s">
        <v>74</v>
      </c>
      <c r="Q125" s="44"/>
      <c r="R125" s="190"/>
      <c r="S125" s="43" t="s">
        <v>76</v>
      </c>
      <c r="T125" s="190"/>
      <c r="U125" s="190"/>
      <c r="V125" s="275" t="s">
        <v>77</v>
      </c>
      <c r="W125" s="214" t="s">
        <v>187</v>
      </c>
      <c r="X125" s="47">
        <v>43906</v>
      </c>
      <c r="Y125" s="43" t="s">
        <v>188</v>
      </c>
    </row>
    <row r="126" spans="1:25" s="66" customFormat="1" ht="128" hidden="1" x14ac:dyDescent="0.2">
      <c r="A126" s="291" t="e">
        <f t="shared" si="7"/>
        <v>#VALUE!</v>
      </c>
      <c r="B126" s="46">
        <v>43906</v>
      </c>
      <c r="C126" s="13" t="str">
        <f t="shared" si="8"/>
        <v>USBP</v>
      </c>
      <c r="D126" s="45" t="s">
        <v>37</v>
      </c>
      <c r="E126" s="45" t="s">
        <v>37</v>
      </c>
      <c r="F126" s="45"/>
      <c r="G126" s="44" t="s">
        <v>89</v>
      </c>
      <c r="H126" s="163" t="str">
        <f t="shared" si="6"/>
        <v>Blaine, WA</v>
      </c>
      <c r="I126" s="249">
        <v>1</v>
      </c>
      <c r="J126" s="45" t="s">
        <v>74</v>
      </c>
      <c r="K126" s="45" t="s">
        <v>74</v>
      </c>
      <c r="L126" s="45" t="s">
        <v>74</v>
      </c>
      <c r="M126" s="45" t="s">
        <v>74</v>
      </c>
      <c r="N126" s="43" t="s">
        <v>186</v>
      </c>
      <c r="O126" s="11" t="s">
        <v>74</v>
      </c>
      <c r="P126" s="43" t="s">
        <v>74</v>
      </c>
      <c r="Q126" s="44"/>
      <c r="R126" s="190"/>
      <c r="S126" s="43" t="s">
        <v>76</v>
      </c>
      <c r="T126" s="190"/>
      <c r="U126" s="190"/>
      <c r="V126" s="275" t="s">
        <v>77</v>
      </c>
      <c r="W126" s="214" t="s">
        <v>187</v>
      </c>
      <c r="X126" s="47">
        <v>43906</v>
      </c>
      <c r="Y126" s="43" t="s">
        <v>188</v>
      </c>
    </row>
    <row r="127" spans="1:25" s="66" customFormat="1" ht="128" hidden="1" x14ac:dyDescent="0.2">
      <c r="A127" s="291" t="e">
        <f t="shared" si="7"/>
        <v>#VALUE!</v>
      </c>
      <c r="B127" s="46">
        <v>43906</v>
      </c>
      <c r="C127" s="13" t="str">
        <f t="shared" si="8"/>
        <v>USBP</v>
      </c>
      <c r="D127" s="45" t="s">
        <v>37</v>
      </c>
      <c r="E127" s="45" t="s">
        <v>37</v>
      </c>
      <c r="F127" s="45"/>
      <c r="G127" s="44" t="s">
        <v>89</v>
      </c>
      <c r="H127" s="163" t="str">
        <f t="shared" si="6"/>
        <v>Blaine, WA</v>
      </c>
      <c r="I127" s="249">
        <v>1</v>
      </c>
      <c r="J127" s="45" t="s">
        <v>74</v>
      </c>
      <c r="K127" s="45" t="s">
        <v>74</v>
      </c>
      <c r="L127" s="45" t="s">
        <v>74</v>
      </c>
      <c r="M127" s="45" t="s">
        <v>74</v>
      </c>
      <c r="N127" s="43" t="s">
        <v>186</v>
      </c>
      <c r="O127" s="11" t="s">
        <v>74</v>
      </c>
      <c r="P127" s="43" t="s">
        <v>74</v>
      </c>
      <c r="Q127" s="44"/>
      <c r="R127" s="190"/>
      <c r="S127" s="43" t="s">
        <v>76</v>
      </c>
      <c r="T127" s="190"/>
      <c r="U127" s="190"/>
      <c r="V127" s="275" t="s">
        <v>77</v>
      </c>
      <c r="W127" s="214" t="s">
        <v>187</v>
      </c>
      <c r="X127" s="47">
        <v>43906</v>
      </c>
      <c r="Y127" s="43" t="s">
        <v>188</v>
      </c>
    </row>
    <row r="128" spans="1:25" s="66" customFormat="1" ht="128" hidden="1" x14ac:dyDescent="0.2">
      <c r="A128" s="291" t="e">
        <f t="shared" si="7"/>
        <v>#VALUE!</v>
      </c>
      <c r="B128" s="46">
        <v>43906</v>
      </c>
      <c r="C128" s="13" t="str">
        <f t="shared" si="8"/>
        <v>USBP</v>
      </c>
      <c r="D128" s="45" t="s">
        <v>37</v>
      </c>
      <c r="E128" s="45" t="s">
        <v>37</v>
      </c>
      <c r="F128" s="45"/>
      <c r="G128" s="44" t="s">
        <v>89</v>
      </c>
      <c r="H128" s="163" t="str">
        <f t="shared" si="6"/>
        <v>Blaine, WA</v>
      </c>
      <c r="I128" s="249">
        <v>1</v>
      </c>
      <c r="J128" s="45" t="s">
        <v>74</v>
      </c>
      <c r="K128" s="45" t="s">
        <v>74</v>
      </c>
      <c r="L128" s="45" t="s">
        <v>74</v>
      </c>
      <c r="M128" s="45" t="s">
        <v>74</v>
      </c>
      <c r="N128" s="43" t="s">
        <v>186</v>
      </c>
      <c r="O128" s="11" t="s">
        <v>74</v>
      </c>
      <c r="P128" s="43" t="s">
        <v>74</v>
      </c>
      <c r="Q128" s="44"/>
      <c r="R128" s="190"/>
      <c r="S128" s="43" t="s">
        <v>76</v>
      </c>
      <c r="T128" s="190"/>
      <c r="U128" s="190"/>
      <c r="V128" s="275" t="s">
        <v>77</v>
      </c>
      <c r="W128" s="214" t="s">
        <v>187</v>
      </c>
      <c r="X128" s="47">
        <v>43906</v>
      </c>
      <c r="Y128" s="43" t="s">
        <v>188</v>
      </c>
    </row>
    <row r="129" spans="1:25" s="66" customFormat="1" ht="128" hidden="1" x14ac:dyDescent="0.2">
      <c r="A129" s="291" t="e">
        <f t="shared" si="7"/>
        <v>#VALUE!</v>
      </c>
      <c r="B129" s="46">
        <v>43906</v>
      </c>
      <c r="C129" s="13" t="str">
        <f t="shared" si="8"/>
        <v>USBP</v>
      </c>
      <c r="D129" s="45" t="s">
        <v>37</v>
      </c>
      <c r="E129" s="45" t="s">
        <v>37</v>
      </c>
      <c r="F129" s="45"/>
      <c r="G129" s="44" t="s">
        <v>89</v>
      </c>
      <c r="H129" s="163" t="str">
        <f t="shared" si="6"/>
        <v>Blaine, WA</v>
      </c>
      <c r="I129" s="249">
        <v>1</v>
      </c>
      <c r="J129" s="45" t="s">
        <v>74</v>
      </c>
      <c r="K129" s="45" t="s">
        <v>74</v>
      </c>
      <c r="L129" s="45" t="s">
        <v>74</v>
      </c>
      <c r="M129" s="45" t="s">
        <v>74</v>
      </c>
      <c r="N129" s="43" t="s">
        <v>186</v>
      </c>
      <c r="O129" s="11" t="s">
        <v>74</v>
      </c>
      <c r="P129" s="43" t="s">
        <v>74</v>
      </c>
      <c r="Q129" s="44"/>
      <c r="R129" s="190"/>
      <c r="S129" s="43" t="s">
        <v>76</v>
      </c>
      <c r="T129" s="190"/>
      <c r="U129" s="190"/>
      <c r="V129" s="275" t="s">
        <v>77</v>
      </c>
      <c r="W129" s="214" t="s">
        <v>187</v>
      </c>
      <c r="X129" s="47">
        <v>43906</v>
      </c>
      <c r="Y129" s="43" t="s">
        <v>188</v>
      </c>
    </row>
    <row r="130" spans="1:25" s="66" customFormat="1" ht="128" hidden="1" x14ac:dyDescent="0.2">
      <c r="A130" s="291" t="e">
        <f t="shared" si="7"/>
        <v>#VALUE!</v>
      </c>
      <c r="B130" s="46">
        <v>43906</v>
      </c>
      <c r="C130" s="13" t="str">
        <f t="shared" si="8"/>
        <v>USBP</v>
      </c>
      <c r="D130" s="45" t="s">
        <v>37</v>
      </c>
      <c r="E130" s="45" t="s">
        <v>37</v>
      </c>
      <c r="F130" s="45"/>
      <c r="G130" s="44" t="s">
        <v>89</v>
      </c>
      <c r="H130" s="163" t="str">
        <f t="shared" si="6"/>
        <v>Blaine, WA</v>
      </c>
      <c r="I130" s="249">
        <v>1</v>
      </c>
      <c r="J130" s="45" t="s">
        <v>74</v>
      </c>
      <c r="K130" s="45" t="s">
        <v>74</v>
      </c>
      <c r="L130" s="45" t="s">
        <v>74</v>
      </c>
      <c r="M130" s="45" t="s">
        <v>74</v>
      </c>
      <c r="N130" s="43" t="s">
        <v>186</v>
      </c>
      <c r="O130" s="11" t="s">
        <v>74</v>
      </c>
      <c r="P130" s="43" t="s">
        <v>74</v>
      </c>
      <c r="Q130" s="44"/>
      <c r="R130" s="190"/>
      <c r="S130" s="43" t="s">
        <v>76</v>
      </c>
      <c r="T130" s="190"/>
      <c r="U130" s="190"/>
      <c r="V130" s="275" t="s">
        <v>77</v>
      </c>
      <c r="W130" s="214" t="s">
        <v>187</v>
      </c>
      <c r="X130" s="47">
        <v>43906</v>
      </c>
      <c r="Y130" s="43" t="s">
        <v>188</v>
      </c>
    </row>
    <row r="131" spans="1:25" s="66" customFormat="1" ht="128" hidden="1" x14ac:dyDescent="0.2">
      <c r="A131" s="291" t="e">
        <f t="shared" si="7"/>
        <v>#VALUE!</v>
      </c>
      <c r="B131" s="46">
        <v>43906</v>
      </c>
      <c r="C131" s="13" t="str">
        <f t="shared" si="8"/>
        <v>USBP</v>
      </c>
      <c r="D131" s="45" t="s">
        <v>37</v>
      </c>
      <c r="E131" s="45" t="s">
        <v>37</v>
      </c>
      <c r="F131" s="45"/>
      <c r="G131" s="44" t="s">
        <v>89</v>
      </c>
      <c r="H131" s="163" t="str">
        <f t="shared" si="6"/>
        <v>Blaine, WA</v>
      </c>
      <c r="I131" s="249">
        <v>1</v>
      </c>
      <c r="J131" s="45" t="s">
        <v>74</v>
      </c>
      <c r="K131" s="45" t="s">
        <v>74</v>
      </c>
      <c r="L131" s="45" t="s">
        <v>74</v>
      </c>
      <c r="M131" s="45" t="s">
        <v>74</v>
      </c>
      <c r="N131" s="43" t="s">
        <v>186</v>
      </c>
      <c r="O131" s="11" t="s">
        <v>74</v>
      </c>
      <c r="P131" s="43" t="s">
        <v>74</v>
      </c>
      <c r="Q131" s="44"/>
      <c r="R131" s="190"/>
      <c r="S131" s="43" t="s">
        <v>76</v>
      </c>
      <c r="T131" s="190"/>
      <c r="U131" s="190"/>
      <c r="V131" s="275" t="s">
        <v>77</v>
      </c>
      <c r="W131" s="214" t="s">
        <v>187</v>
      </c>
      <c r="X131" s="47">
        <v>43906</v>
      </c>
      <c r="Y131" s="43" t="s">
        <v>188</v>
      </c>
    </row>
    <row r="132" spans="1:25" s="66" customFormat="1" ht="112" hidden="1" x14ac:dyDescent="0.2">
      <c r="A132" s="291" t="e">
        <f t="shared" ref="A132:A195" si="9">A131+1</f>
        <v>#VALUE!</v>
      </c>
      <c r="B132" s="56">
        <v>43900</v>
      </c>
      <c r="C132" s="13" t="str">
        <f t="shared" si="8"/>
        <v>USBP</v>
      </c>
      <c r="D132" s="44" t="s">
        <v>37</v>
      </c>
      <c r="E132" s="44" t="s">
        <v>37</v>
      </c>
      <c r="F132" s="44"/>
      <c r="G132" s="44" t="s">
        <v>89</v>
      </c>
      <c r="H132" s="163" t="str">
        <f t="shared" si="6"/>
        <v>Blaine, WA</v>
      </c>
      <c r="I132" s="251">
        <v>1</v>
      </c>
      <c r="J132" s="44" t="s">
        <v>74</v>
      </c>
      <c r="K132" s="44" t="s">
        <v>74</v>
      </c>
      <c r="L132" s="44" t="s">
        <v>74</v>
      </c>
      <c r="M132" s="44" t="s">
        <v>74</v>
      </c>
      <c r="N132" s="44"/>
      <c r="O132" s="11" t="s">
        <v>74</v>
      </c>
      <c r="P132" s="58"/>
      <c r="Q132" s="44"/>
      <c r="R132" s="190"/>
      <c r="S132" s="43" t="s">
        <v>76</v>
      </c>
      <c r="T132" s="190"/>
      <c r="U132" s="190"/>
      <c r="V132" s="66" t="s">
        <v>189</v>
      </c>
      <c r="W132" s="215" t="s">
        <v>190</v>
      </c>
      <c r="X132" s="56" t="s">
        <v>189</v>
      </c>
      <c r="Y132" s="59" t="s">
        <v>188</v>
      </c>
    </row>
    <row r="133" spans="1:25" s="66" customFormat="1" ht="144" hidden="1" x14ac:dyDescent="0.2">
      <c r="A133" s="291" t="e">
        <f t="shared" si="9"/>
        <v>#VALUE!</v>
      </c>
      <c r="B133" s="13">
        <v>43909</v>
      </c>
      <c r="C133" s="13" t="str">
        <f t="shared" si="8"/>
        <v>USBP</v>
      </c>
      <c r="D133" s="11" t="s">
        <v>15</v>
      </c>
      <c r="E133" s="11" t="s">
        <v>191</v>
      </c>
      <c r="F133" s="11"/>
      <c r="G133" s="2" t="s">
        <v>72</v>
      </c>
      <c r="H133" s="163" t="str">
        <f t="shared" si="6"/>
        <v>Del Rio, TX</v>
      </c>
      <c r="I133" s="129">
        <v>1</v>
      </c>
      <c r="J133" s="11" t="s">
        <v>74</v>
      </c>
      <c r="K133" s="11" t="s">
        <v>74</v>
      </c>
      <c r="L133" s="11" t="s">
        <v>73</v>
      </c>
      <c r="M133" s="11" t="s">
        <v>74</v>
      </c>
      <c r="N133" s="11" t="s">
        <v>192</v>
      </c>
      <c r="O133" s="11" t="s">
        <v>73</v>
      </c>
      <c r="P133" s="11" t="s">
        <v>73</v>
      </c>
      <c r="Q133" s="2" t="s">
        <v>75</v>
      </c>
      <c r="R133" s="190"/>
      <c r="S133" s="43" t="s">
        <v>76</v>
      </c>
      <c r="T133" s="190"/>
      <c r="U133" s="190"/>
      <c r="V133" s="11" t="s">
        <v>77</v>
      </c>
      <c r="W133" s="216" t="s">
        <v>193</v>
      </c>
      <c r="X133" s="138" t="s">
        <v>77</v>
      </c>
      <c r="Y133" s="138" t="s">
        <v>194</v>
      </c>
    </row>
    <row r="134" spans="1:25" s="66" customFormat="1" ht="48" hidden="1" x14ac:dyDescent="0.2">
      <c r="A134" s="291" t="e">
        <f t="shared" si="9"/>
        <v>#VALUE!</v>
      </c>
      <c r="B134" s="46">
        <v>43906</v>
      </c>
      <c r="C134" s="13" t="str">
        <f t="shared" si="8"/>
        <v>USBP</v>
      </c>
      <c r="D134" s="45" t="s">
        <v>27</v>
      </c>
      <c r="E134" s="45" t="s">
        <v>27</v>
      </c>
      <c r="F134" s="45" t="s">
        <v>85</v>
      </c>
      <c r="G134" s="44" t="s">
        <v>86</v>
      </c>
      <c r="H134" s="163" t="str">
        <f t="shared" si="6"/>
        <v>Selfridge ANGB, MI</v>
      </c>
      <c r="I134" s="249">
        <v>1</v>
      </c>
      <c r="J134" s="45" t="s">
        <v>74</v>
      </c>
      <c r="K134" s="45" t="s">
        <v>74</v>
      </c>
      <c r="L134" s="45" t="s">
        <v>74</v>
      </c>
      <c r="M134" s="45" t="s">
        <v>74</v>
      </c>
      <c r="N134" s="43"/>
      <c r="O134" s="11" t="s">
        <v>74</v>
      </c>
      <c r="P134" s="43" t="s">
        <v>74</v>
      </c>
      <c r="Q134" s="44"/>
      <c r="R134" s="190"/>
      <c r="S134" s="43" t="s">
        <v>76</v>
      </c>
      <c r="T134" s="190"/>
      <c r="U134" s="190"/>
      <c r="V134" s="29" t="s">
        <v>80</v>
      </c>
      <c r="W134" s="215" t="s">
        <v>195</v>
      </c>
      <c r="X134" s="47" t="s">
        <v>77</v>
      </c>
      <c r="Y134" s="48" t="s">
        <v>188</v>
      </c>
    </row>
    <row r="135" spans="1:25" s="66" customFormat="1" ht="32.25" hidden="1" customHeight="1" x14ac:dyDescent="0.2">
      <c r="A135" s="291" t="e">
        <f t="shared" si="9"/>
        <v>#VALUE!</v>
      </c>
      <c r="B135" s="46">
        <v>43906</v>
      </c>
      <c r="C135" s="13" t="str">
        <f t="shared" si="8"/>
        <v>USBP</v>
      </c>
      <c r="D135" s="45" t="s">
        <v>27</v>
      </c>
      <c r="E135" s="45" t="s">
        <v>196</v>
      </c>
      <c r="F135" s="45"/>
      <c r="G135" s="44" t="s">
        <v>86</v>
      </c>
      <c r="H135" s="163" t="str">
        <f t="shared" si="6"/>
        <v>Sault Ste. Marie, MI</v>
      </c>
      <c r="I135" s="249">
        <v>1</v>
      </c>
      <c r="J135" s="45" t="s">
        <v>74</v>
      </c>
      <c r="K135" s="45" t="s">
        <v>74</v>
      </c>
      <c r="L135" s="45" t="s">
        <v>74</v>
      </c>
      <c r="M135" s="45" t="s">
        <v>74</v>
      </c>
      <c r="N135" s="43" t="s">
        <v>197</v>
      </c>
      <c r="O135" s="11" t="s">
        <v>74</v>
      </c>
      <c r="P135" s="43" t="s">
        <v>74</v>
      </c>
      <c r="Q135" s="44"/>
      <c r="R135" s="190"/>
      <c r="S135" s="43" t="s">
        <v>76</v>
      </c>
      <c r="T135" s="190"/>
      <c r="U135" s="190"/>
      <c r="V135" s="66" t="s">
        <v>77</v>
      </c>
      <c r="W135" s="215" t="s">
        <v>198</v>
      </c>
      <c r="X135" s="47" t="s">
        <v>77</v>
      </c>
      <c r="Y135" s="48" t="s">
        <v>199</v>
      </c>
    </row>
    <row r="136" spans="1:25" s="66" customFormat="1" ht="33.75" hidden="1" customHeight="1" x14ac:dyDescent="0.2">
      <c r="A136" s="291" t="e">
        <f t="shared" si="9"/>
        <v>#VALUE!</v>
      </c>
      <c r="B136" s="37">
        <v>43907</v>
      </c>
      <c r="C136" s="13" t="str">
        <f t="shared" si="8"/>
        <v>USBP</v>
      </c>
      <c r="D136" s="35" t="s">
        <v>27</v>
      </c>
      <c r="E136" s="35" t="s">
        <v>200</v>
      </c>
      <c r="F136" s="35"/>
      <c r="G136" s="2" t="s">
        <v>86</v>
      </c>
      <c r="H136" s="163" t="str">
        <f t="shared" si="6"/>
        <v>Gibralter, MI</v>
      </c>
      <c r="I136" s="252">
        <v>1</v>
      </c>
      <c r="J136" s="35" t="s">
        <v>74</v>
      </c>
      <c r="K136" s="35" t="s">
        <v>74</v>
      </c>
      <c r="L136" s="35" t="s">
        <v>73</v>
      </c>
      <c r="M136" s="35" t="s">
        <v>74</v>
      </c>
      <c r="N136" s="11" t="s">
        <v>197</v>
      </c>
      <c r="O136" s="11" t="s">
        <v>74</v>
      </c>
      <c r="P136" s="11" t="s">
        <v>74</v>
      </c>
      <c r="Q136" s="2"/>
      <c r="R136" s="190"/>
      <c r="S136" s="43" t="s">
        <v>76</v>
      </c>
      <c r="T136" s="190"/>
      <c r="U136" s="190"/>
      <c r="V136" s="9" t="s">
        <v>77</v>
      </c>
      <c r="W136" s="216" t="s">
        <v>201</v>
      </c>
      <c r="X136" s="13" t="s">
        <v>77</v>
      </c>
      <c r="Y136" s="12" t="s">
        <v>188</v>
      </c>
    </row>
    <row r="137" spans="1:25" s="66" customFormat="1" ht="32" hidden="1" x14ac:dyDescent="0.2">
      <c r="A137" s="291" t="e">
        <f t="shared" si="9"/>
        <v>#VALUE!</v>
      </c>
      <c r="B137" s="13">
        <v>43909</v>
      </c>
      <c r="C137" s="13" t="str">
        <f t="shared" si="8"/>
        <v>USBP</v>
      </c>
      <c r="D137" s="11" t="s">
        <v>27</v>
      </c>
      <c r="E137" s="43" t="s">
        <v>27</v>
      </c>
      <c r="F137" s="11" t="s">
        <v>202</v>
      </c>
      <c r="G137" s="2" t="s">
        <v>86</v>
      </c>
      <c r="H137" s="163" t="str">
        <f t="shared" si="6"/>
        <v>Selfridge ANGB, MI</v>
      </c>
      <c r="I137" s="129">
        <v>1</v>
      </c>
      <c r="J137" s="11" t="s">
        <v>74</v>
      </c>
      <c r="K137" s="11" t="s">
        <v>73</v>
      </c>
      <c r="L137" s="11" t="s">
        <v>73</v>
      </c>
      <c r="M137" s="11" t="s">
        <v>74</v>
      </c>
      <c r="N137" s="11" t="s">
        <v>192</v>
      </c>
      <c r="O137" s="11" t="s">
        <v>73</v>
      </c>
      <c r="P137" s="11" t="s">
        <v>73</v>
      </c>
      <c r="Q137" s="2" t="s">
        <v>75</v>
      </c>
      <c r="R137" s="190"/>
      <c r="S137" s="43" t="s">
        <v>76</v>
      </c>
      <c r="T137" s="190"/>
      <c r="U137" s="190"/>
      <c r="V137" s="9" t="s">
        <v>77</v>
      </c>
      <c r="W137" s="217" t="s">
        <v>203</v>
      </c>
      <c r="X137" s="156" t="s">
        <v>77</v>
      </c>
      <c r="Y137" s="157" t="s">
        <v>188</v>
      </c>
    </row>
    <row r="138" spans="1:25" s="66" customFormat="1" ht="48" hidden="1" x14ac:dyDescent="0.2">
      <c r="A138" s="291" t="e">
        <f t="shared" si="9"/>
        <v>#VALUE!</v>
      </c>
      <c r="B138" s="37">
        <v>43907</v>
      </c>
      <c r="C138" s="13" t="str">
        <f t="shared" si="8"/>
        <v>USBP</v>
      </c>
      <c r="D138" s="38" t="s">
        <v>27</v>
      </c>
      <c r="E138" s="38" t="s">
        <v>27</v>
      </c>
      <c r="F138" s="38" t="s">
        <v>85</v>
      </c>
      <c r="G138" s="2" t="s">
        <v>86</v>
      </c>
      <c r="H138" s="163" t="str">
        <f t="shared" si="6"/>
        <v>Selfridge ANGB, MI</v>
      </c>
      <c r="I138" s="252">
        <v>1</v>
      </c>
      <c r="J138" s="35" t="s">
        <v>74</v>
      </c>
      <c r="K138" s="35" t="s">
        <v>73</v>
      </c>
      <c r="L138" s="35" t="s">
        <v>73</v>
      </c>
      <c r="M138" s="35" t="s">
        <v>74</v>
      </c>
      <c r="N138" s="11" t="s">
        <v>197</v>
      </c>
      <c r="O138" s="11" t="s">
        <v>73</v>
      </c>
      <c r="P138" s="11" t="s">
        <v>73</v>
      </c>
      <c r="Q138" s="2" t="s">
        <v>75</v>
      </c>
      <c r="R138" s="190"/>
      <c r="S138" s="43" t="s">
        <v>76</v>
      </c>
      <c r="T138" s="190"/>
      <c r="U138" s="190"/>
      <c r="V138" s="29" t="s">
        <v>80</v>
      </c>
      <c r="W138" s="218" t="s">
        <v>204</v>
      </c>
      <c r="X138" s="13" t="s">
        <v>77</v>
      </c>
      <c r="Y138" s="12" t="s">
        <v>188</v>
      </c>
    </row>
    <row r="139" spans="1:25" s="66" customFormat="1" ht="32" hidden="1" x14ac:dyDescent="0.2">
      <c r="A139" s="291" t="e">
        <f t="shared" si="9"/>
        <v>#VALUE!</v>
      </c>
      <c r="B139" s="37">
        <v>43908</v>
      </c>
      <c r="C139" s="13" t="str">
        <f t="shared" si="8"/>
        <v>USBP</v>
      </c>
      <c r="D139" s="35" t="s">
        <v>27</v>
      </c>
      <c r="E139" s="35" t="s">
        <v>27</v>
      </c>
      <c r="F139" s="35" t="s">
        <v>85</v>
      </c>
      <c r="G139" s="2" t="s">
        <v>86</v>
      </c>
      <c r="H139" s="163" t="str">
        <f t="shared" si="6"/>
        <v>Selfridge ANGB, MI</v>
      </c>
      <c r="I139" s="252">
        <v>1</v>
      </c>
      <c r="J139" s="35" t="s">
        <v>74</v>
      </c>
      <c r="K139" s="35" t="s">
        <v>73</v>
      </c>
      <c r="L139" s="35" t="s">
        <v>74</v>
      </c>
      <c r="M139" s="35" t="s">
        <v>74</v>
      </c>
      <c r="N139" s="11"/>
      <c r="O139" s="11" t="s">
        <v>74</v>
      </c>
      <c r="P139" s="11" t="s">
        <v>74</v>
      </c>
      <c r="Q139" s="2"/>
      <c r="R139" s="190"/>
      <c r="S139" s="43" t="s">
        <v>76</v>
      </c>
      <c r="T139" s="190"/>
      <c r="U139" s="190"/>
      <c r="V139" s="29" t="s">
        <v>80</v>
      </c>
      <c r="W139" s="216" t="s">
        <v>205</v>
      </c>
      <c r="X139" s="11" t="s">
        <v>77</v>
      </c>
      <c r="Y139" s="12" t="s">
        <v>188</v>
      </c>
    </row>
    <row r="140" spans="1:25" s="66" customFormat="1" ht="64" hidden="1" x14ac:dyDescent="0.2">
      <c r="A140" s="291" t="e">
        <f t="shared" si="9"/>
        <v>#VALUE!</v>
      </c>
      <c r="B140" s="13">
        <v>43908</v>
      </c>
      <c r="C140" s="13" t="str">
        <f t="shared" si="8"/>
        <v>USBP</v>
      </c>
      <c r="D140" s="11" t="s">
        <v>34</v>
      </c>
      <c r="E140" s="11" t="s">
        <v>206</v>
      </c>
      <c r="F140" s="11"/>
      <c r="G140" s="2" t="s">
        <v>89</v>
      </c>
      <c r="H140" s="163" t="str">
        <f t="shared" si="6"/>
        <v>El Centro, CA</v>
      </c>
      <c r="I140" s="129">
        <v>1</v>
      </c>
      <c r="J140" s="11" t="s">
        <v>73</v>
      </c>
      <c r="K140" s="11" t="s">
        <v>74</v>
      </c>
      <c r="L140" s="11" t="s">
        <v>73</v>
      </c>
      <c r="M140" s="11" t="s">
        <v>74</v>
      </c>
      <c r="N140" s="11" t="s">
        <v>207</v>
      </c>
      <c r="O140" s="11" t="s">
        <v>74</v>
      </c>
      <c r="P140" s="11" t="s">
        <v>74</v>
      </c>
      <c r="Q140" s="2"/>
      <c r="R140" s="190"/>
      <c r="S140" s="43" t="s">
        <v>76</v>
      </c>
      <c r="T140" s="190"/>
      <c r="U140" s="190"/>
      <c r="V140" s="9" t="s">
        <v>96</v>
      </c>
      <c r="W140" s="219" t="s">
        <v>208</v>
      </c>
      <c r="X140" s="137">
        <v>43905</v>
      </c>
      <c r="Y140" s="138" t="s">
        <v>188</v>
      </c>
    </row>
    <row r="141" spans="1:25" s="66" customFormat="1" ht="96" hidden="1" x14ac:dyDescent="0.2">
      <c r="A141" s="291" t="e">
        <f t="shared" si="9"/>
        <v>#VALUE!</v>
      </c>
      <c r="B141" s="13">
        <v>43909</v>
      </c>
      <c r="C141" s="13" t="str">
        <f t="shared" si="8"/>
        <v>USBP</v>
      </c>
      <c r="D141" s="11" t="s">
        <v>34</v>
      </c>
      <c r="E141" s="11" t="s">
        <v>34</v>
      </c>
      <c r="F141" s="11" t="s">
        <v>107</v>
      </c>
      <c r="G141" s="2" t="s">
        <v>89</v>
      </c>
      <c r="H141" s="163" t="str">
        <f t="shared" si="6"/>
        <v>El Centro, CA</v>
      </c>
      <c r="I141" s="129">
        <v>1</v>
      </c>
      <c r="J141" s="11" t="s">
        <v>74</v>
      </c>
      <c r="K141" s="11" t="s">
        <v>74</v>
      </c>
      <c r="L141" s="11" t="s">
        <v>74</v>
      </c>
      <c r="M141" s="11" t="s">
        <v>74</v>
      </c>
      <c r="N141" s="11"/>
      <c r="O141" s="11" t="s">
        <v>74</v>
      </c>
      <c r="P141" s="11" t="s">
        <v>74</v>
      </c>
      <c r="Q141" s="2"/>
      <c r="R141" s="190"/>
      <c r="S141" s="43" t="s">
        <v>76</v>
      </c>
      <c r="T141" s="190"/>
      <c r="U141" s="190"/>
      <c r="V141" s="9" t="s">
        <v>77</v>
      </c>
      <c r="W141" s="219" t="s">
        <v>209</v>
      </c>
      <c r="X141" s="137">
        <v>43901</v>
      </c>
      <c r="Y141" s="138" t="s">
        <v>188</v>
      </c>
    </row>
    <row r="142" spans="1:25" s="66" customFormat="1" ht="48" hidden="1" x14ac:dyDescent="0.2">
      <c r="A142" s="291" t="e">
        <f t="shared" si="9"/>
        <v>#VALUE!</v>
      </c>
      <c r="B142" s="137">
        <v>43907</v>
      </c>
      <c r="C142" s="13" t="str">
        <f t="shared" si="8"/>
        <v>USBP</v>
      </c>
      <c r="D142" s="138" t="s">
        <v>34</v>
      </c>
      <c r="E142" s="138" t="s">
        <v>34</v>
      </c>
      <c r="F142" s="138" t="s">
        <v>39</v>
      </c>
      <c r="G142" s="138" t="s">
        <v>89</v>
      </c>
      <c r="H142" s="163" t="str">
        <f t="shared" si="6"/>
        <v>El Centro, CA</v>
      </c>
      <c r="I142" s="253">
        <v>1</v>
      </c>
      <c r="J142" s="138" t="s">
        <v>73</v>
      </c>
      <c r="K142" s="138" t="s">
        <v>74</v>
      </c>
      <c r="L142" s="138" t="s">
        <v>73</v>
      </c>
      <c r="M142" s="43" t="s">
        <v>74</v>
      </c>
      <c r="N142" s="43" t="s">
        <v>210</v>
      </c>
      <c r="O142" s="11" t="s">
        <v>74</v>
      </c>
      <c r="P142" s="43" t="s">
        <v>74</v>
      </c>
      <c r="Q142" s="44"/>
      <c r="R142" s="190"/>
      <c r="S142" s="43" t="s">
        <v>76</v>
      </c>
      <c r="T142" s="190"/>
      <c r="U142" s="190"/>
      <c r="V142" s="66" t="s">
        <v>77</v>
      </c>
      <c r="W142" s="215" t="s">
        <v>211</v>
      </c>
      <c r="X142" s="137">
        <v>43906</v>
      </c>
      <c r="Y142" s="138" t="s">
        <v>188</v>
      </c>
    </row>
    <row r="143" spans="1:25" s="66" customFormat="1" ht="32" hidden="1" x14ac:dyDescent="0.2">
      <c r="A143" s="291" t="e">
        <f t="shared" si="9"/>
        <v>#VALUE!</v>
      </c>
      <c r="B143" s="13">
        <v>43913</v>
      </c>
      <c r="C143" s="13" t="str">
        <f t="shared" si="8"/>
        <v>USBP</v>
      </c>
      <c r="D143" s="11" t="s">
        <v>34</v>
      </c>
      <c r="E143" s="43" t="s">
        <v>212</v>
      </c>
      <c r="F143" s="43"/>
      <c r="G143" s="2" t="s">
        <v>89</v>
      </c>
      <c r="H143" s="163" t="str">
        <f t="shared" si="6"/>
        <v>Indio, CA</v>
      </c>
      <c r="I143" s="129">
        <v>1</v>
      </c>
      <c r="J143" s="11" t="s">
        <v>73</v>
      </c>
      <c r="K143" s="11" t="s">
        <v>74</v>
      </c>
      <c r="L143" s="11" t="s">
        <v>73</v>
      </c>
      <c r="M143" s="11" t="s">
        <v>74</v>
      </c>
      <c r="N143" s="11" t="s">
        <v>213</v>
      </c>
      <c r="O143" s="11" t="s">
        <v>73</v>
      </c>
      <c r="P143" s="11" t="s">
        <v>73</v>
      </c>
      <c r="Q143" s="2" t="s">
        <v>75</v>
      </c>
      <c r="R143" s="190"/>
      <c r="S143" s="43" t="s">
        <v>76</v>
      </c>
      <c r="T143" s="190"/>
      <c r="U143" s="190"/>
      <c r="V143" s="9" t="s">
        <v>77</v>
      </c>
      <c r="W143" s="219" t="s">
        <v>214</v>
      </c>
      <c r="X143" s="137">
        <v>43913</v>
      </c>
      <c r="Y143" s="138" t="s">
        <v>188</v>
      </c>
    </row>
    <row r="144" spans="1:25" s="66" customFormat="1" ht="32" hidden="1" x14ac:dyDescent="0.2">
      <c r="A144" s="291" t="e">
        <f t="shared" si="9"/>
        <v>#VALUE!</v>
      </c>
      <c r="B144" s="47">
        <v>43913</v>
      </c>
      <c r="C144" s="13" t="str">
        <f t="shared" si="8"/>
        <v>USBP</v>
      </c>
      <c r="D144" s="43" t="s">
        <v>28</v>
      </c>
      <c r="E144" s="43" t="s">
        <v>28</v>
      </c>
      <c r="F144" s="43" t="s">
        <v>85</v>
      </c>
      <c r="G144" s="44" t="s">
        <v>86</v>
      </c>
      <c r="H144" s="163" t="str">
        <f t="shared" si="6"/>
        <v>El Paso, TX</v>
      </c>
      <c r="I144" s="248">
        <v>1</v>
      </c>
      <c r="J144" s="43" t="s">
        <v>73</v>
      </c>
      <c r="K144" s="43" t="s">
        <v>73</v>
      </c>
      <c r="L144" s="43" t="s">
        <v>73</v>
      </c>
      <c r="M144" s="43" t="s">
        <v>74</v>
      </c>
      <c r="N144" s="43" t="s">
        <v>213</v>
      </c>
      <c r="O144" s="11" t="s">
        <v>74</v>
      </c>
      <c r="P144" s="43" t="s">
        <v>73</v>
      </c>
      <c r="Q144" s="43" t="s">
        <v>75</v>
      </c>
      <c r="R144" s="190"/>
      <c r="S144" s="43" t="s">
        <v>76</v>
      </c>
      <c r="T144" s="190"/>
      <c r="U144" s="190"/>
      <c r="V144" s="29" t="s">
        <v>80</v>
      </c>
      <c r="W144" s="219" t="s">
        <v>215</v>
      </c>
      <c r="X144" s="137">
        <v>43910</v>
      </c>
      <c r="Y144" s="138" t="s">
        <v>188</v>
      </c>
    </row>
    <row r="145" spans="1:25" s="9" customFormat="1" ht="50.25" hidden="1" customHeight="1" x14ac:dyDescent="0.2">
      <c r="A145" s="291" t="e">
        <f t="shared" si="9"/>
        <v>#VALUE!</v>
      </c>
      <c r="B145" s="47">
        <v>43915</v>
      </c>
      <c r="C145" s="13" t="str">
        <f t="shared" si="8"/>
        <v>USBP</v>
      </c>
      <c r="D145" s="43" t="s">
        <v>28</v>
      </c>
      <c r="E145" s="43" t="s">
        <v>28</v>
      </c>
      <c r="F145" s="43" t="s">
        <v>85</v>
      </c>
      <c r="G145" s="44" t="s">
        <v>86</v>
      </c>
      <c r="H145" s="163" t="str">
        <f t="shared" si="6"/>
        <v>El Paso, TX</v>
      </c>
      <c r="I145" s="248">
        <v>1</v>
      </c>
      <c r="J145" s="43" t="s">
        <v>73</v>
      </c>
      <c r="L145" s="43" t="s">
        <v>73</v>
      </c>
      <c r="M145" s="43" t="s">
        <v>74</v>
      </c>
      <c r="N145" s="43" t="s">
        <v>216</v>
      </c>
      <c r="O145" s="11" t="s">
        <v>74</v>
      </c>
      <c r="P145" s="43" t="s">
        <v>73</v>
      </c>
      <c r="Q145" s="44" t="s">
        <v>75</v>
      </c>
      <c r="R145" s="190"/>
      <c r="S145" s="43" t="s">
        <v>76</v>
      </c>
      <c r="T145" s="190"/>
      <c r="U145" s="190"/>
      <c r="V145" s="29" t="s">
        <v>80</v>
      </c>
      <c r="W145" s="219" t="s">
        <v>217</v>
      </c>
      <c r="X145" s="137"/>
      <c r="Y145" s="138"/>
    </row>
    <row r="146" spans="1:25" s="9" customFormat="1" ht="48" hidden="1" x14ac:dyDescent="0.2">
      <c r="A146" s="291" t="e">
        <f t="shared" si="9"/>
        <v>#VALUE!</v>
      </c>
      <c r="B146" s="13">
        <v>43914</v>
      </c>
      <c r="C146" s="13" t="str">
        <f t="shared" si="8"/>
        <v>USBP</v>
      </c>
      <c r="D146" s="11" t="s">
        <v>28</v>
      </c>
      <c r="E146" s="11" t="s">
        <v>102</v>
      </c>
      <c r="F146" s="11"/>
      <c r="G146" s="2" t="s">
        <v>86</v>
      </c>
      <c r="H146" s="163" t="str">
        <f t="shared" si="6"/>
        <v>El Paso, TX</v>
      </c>
      <c r="I146" s="129">
        <v>1</v>
      </c>
      <c r="J146" s="11" t="s">
        <v>73</v>
      </c>
      <c r="L146" s="11" t="s">
        <v>73</v>
      </c>
      <c r="M146" s="11" t="s">
        <v>74</v>
      </c>
      <c r="N146" s="9" t="str">
        <f>'USBP MASTER'!N304</f>
        <v>SQ began 03/24/2020</v>
      </c>
      <c r="O146" s="11" t="s">
        <v>73</v>
      </c>
      <c r="P146" s="11" t="s">
        <v>74</v>
      </c>
      <c r="Q146" s="2"/>
      <c r="R146" s="190"/>
      <c r="S146" s="43" t="s">
        <v>76</v>
      </c>
      <c r="T146" s="190"/>
      <c r="U146" s="190"/>
      <c r="V146" s="9" t="s">
        <v>77</v>
      </c>
      <c r="W146" s="216" t="s">
        <v>218</v>
      </c>
      <c r="X146" s="137"/>
      <c r="Y146" s="158"/>
    </row>
    <row r="147" spans="1:25" s="9" customFormat="1" ht="48" hidden="1" x14ac:dyDescent="0.2">
      <c r="A147" s="291" t="e">
        <f t="shared" si="9"/>
        <v>#VALUE!</v>
      </c>
      <c r="B147" s="37">
        <v>43907</v>
      </c>
      <c r="C147" s="13" t="str">
        <f t="shared" si="8"/>
        <v>USBP</v>
      </c>
      <c r="D147" s="35" t="s">
        <v>16</v>
      </c>
      <c r="E147" s="35" t="s">
        <v>219</v>
      </c>
      <c r="F147" s="35"/>
      <c r="G147" s="2" t="s">
        <v>72</v>
      </c>
      <c r="H147" s="163" t="str">
        <f t="shared" si="6"/>
        <v>Baring, ME</v>
      </c>
      <c r="I147" s="252">
        <v>1</v>
      </c>
      <c r="J147" s="35" t="s">
        <v>74</v>
      </c>
      <c r="L147" s="35" t="s">
        <v>73</v>
      </c>
      <c r="M147" s="35" t="s">
        <v>74</v>
      </c>
      <c r="N147" s="11" t="s">
        <v>197</v>
      </c>
      <c r="O147" s="11" t="s">
        <v>73</v>
      </c>
      <c r="P147" s="11" t="s">
        <v>73</v>
      </c>
      <c r="Q147" s="2" t="s">
        <v>75</v>
      </c>
      <c r="R147" s="190"/>
      <c r="S147" s="43" t="s">
        <v>76</v>
      </c>
      <c r="T147" s="190"/>
      <c r="U147" s="190"/>
      <c r="V147" s="9" t="s">
        <v>220</v>
      </c>
      <c r="W147" s="220" t="s">
        <v>221</v>
      </c>
      <c r="X147" s="13">
        <v>43907</v>
      </c>
      <c r="Y147" s="12" t="s">
        <v>188</v>
      </c>
    </row>
    <row r="148" spans="1:25" s="9" customFormat="1" ht="68" hidden="1" x14ac:dyDescent="0.2">
      <c r="A148" s="291" t="e">
        <f t="shared" si="9"/>
        <v>#VALUE!</v>
      </c>
      <c r="B148" s="37">
        <v>43950</v>
      </c>
      <c r="C148" s="13" t="s">
        <v>141</v>
      </c>
      <c r="D148" s="35" t="s">
        <v>17</v>
      </c>
      <c r="E148" s="35" t="s">
        <v>128</v>
      </c>
      <c r="F148" s="35"/>
      <c r="G148" s="2" t="s">
        <v>72</v>
      </c>
      <c r="H148" s="163" t="str">
        <f t="shared" si="6"/>
        <v>Hebbronville, TX</v>
      </c>
      <c r="I148" s="252">
        <v>1</v>
      </c>
      <c r="J148" s="35" t="s">
        <v>73</v>
      </c>
      <c r="K148" s="9" t="s">
        <v>74</v>
      </c>
      <c r="L148" s="35" t="s">
        <v>73</v>
      </c>
      <c r="M148" s="35" t="s">
        <v>74</v>
      </c>
      <c r="N148" s="11"/>
      <c r="O148" s="11" t="s">
        <v>74</v>
      </c>
      <c r="P148" s="11" t="s">
        <v>74</v>
      </c>
      <c r="Q148" s="2"/>
      <c r="R148" s="190"/>
      <c r="S148" s="43" t="s">
        <v>76</v>
      </c>
      <c r="T148" s="190">
        <v>43951</v>
      </c>
      <c r="U148" s="190"/>
      <c r="V148" s="9" t="s">
        <v>77</v>
      </c>
      <c r="W148" s="192" t="s">
        <v>130</v>
      </c>
      <c r="X148" s="13"/>
      <c r="Y148" s="12"/>
    </row>
    <row r="149" spans="1:25" s="9" customFormat="1" ht="68" hidden="1" x14ac:dyDescent="0.2">
      <c r="A149" s="291" t="e">
        <f t="shared" si="9"/>
        <v>#VALUE!</v>
      </c>
      <c r="B149" s="37">
        <v>43950</v>
      </c>
      <c r="C149" s="13" t="s">
        <v>141</v>
      </c>
      <c r="D149" s="35" t="s">
        <v>17</v>
      </c>
      <c r="E149" s="35" t="s">
        <v>128</v>
      </c>
      <c r="F149" s="35"/>
      <c r="G149" s="2" t="s">
        <v>72</v>
      </c>
      <c r="H149" s="163" t="str">
        <f t="shared" ref="H149:H232" si="10">INDEX(STATIONLOCATION,MATCH(E149, STATIONCODES, 0))</f>
        <v>Hebbronville, TX</v>
      </c>
      <c r="I149" s="252">
        <v>1</v>
      </c>
      <c r="J149" s="35" t="s">
        <v>73</v>
      </c>
      <c r="K149" s="9" t="s">
        <v>74</v>
      </c>
      <c r="L149" s="35" t="s">
        <v>73</v>
      </c>
      <c r="M149" s="35" t="s">
        <v>74</v>
      </c>
      <c r="N149" s="11"/>
      <c r="O149" s="11" t="s">
        <v>74</v>
      </c>
      <c r="P149" s="11" t="s">
        <v>74</v>
      </c>
      <c r="Q149" s="2"/>
      <c r="R149" s="190"/>
      <c r="S149" s="43" t="s">
        <v>76</v>
      </c>
      <c r="T149" s="190">
        <v>43951</v>
      </c>
      <c r="U149" s="190"/>
      <c r="V149" s="9" t="s">
        <v>77</v>
      </c>
      <c r="W149" s="192" t="s">
        <v>130</v>
      </c>
      <c r="X149" s="13"/>
      <c r="Y149" s="12"/>
    </row>
    <row r="150" spans="1:25" s="66" customFormat="1" ht="96" hidden="1" x14ac:dyDescent="0.2">
      <c r="A150" s="291" t="e">
        <f t="shared" si="9"/>
        <v>#VALUE!</v>
      </c>
      <c r="B150" s="156">
        <v>43910</v>
      </c>
      <c r="C150" s="13" t="str">
        <f t="shared" si="8"/>
        <v>USBP</v>
      </c>
      <c r="D150" s="35" t="s">
        <v>17</v>
      </c>
      <c r="E150" s="159" t="s">
        <v>17</v>
      </c>
      <c r="F150" s="159" t="s">
        <v>222</v>
      </c>
      <c r="G150" s="2" t="s">
        <v>72</v>
      </c>
      <c r="H150" s="163" t="str">
        <f t="shared" si="10"/>
        <v>Laredo, TX</v>
      </c>
      <c r="I150" s="252">
        <v>1</v>
      </c>
      <c r="J150" s="35" t="s">
        <v>74</v>
      </c>
      <c r="K150" s="9"/>
      <c r="L150" s="35" t="s">
        <v>73</v>
      </c>
      <c r="M150" s="35" t="s">
        <v>74</v>
      </c>
      <c r="N150" s="11"/>
      <c r="O150" s="11" t="s">
        <v>74</v>
      </c>
      <c r="P150" s="35" t="s">
        <v>74</v>
      </c>
      <c r="Q150" s="2"/>
      <c r="R150" s="190"/>
      <c r="S150" s="43" t="s">
        <v>76</v>
      </c>
      <c r="T150" s="190"/>
      <c r="U150" s="190"/>
      <c r="V150" s="9" t="s">
        <v>96</v>
      </c>
      <c r="W150" s="216" t="s">
        <v>223</v>
      </c>
      <c r="X150" s="13"/>
      <c r="Y150" s="12"/>
    </row>
    <row r="151" spans="1:25" s="275" customFormat="1" ht="160" hidden="1" x14ac:dyDescent="0.2">
      <c r="A151" s="291" t="e">
        <f t="shared" si="9"/>
        <v>#VALUE!</v>
      </c>
      <c r="B151" s="15">
        <v>43902</v>
      </c>
      <c r="C151" s="246" t="str">
        <f t="shared" si="8"/>
        <v>USBP</v>
      </c>
      <c r="D151" s="18" t="s">
        <v>18</v>
      </c>
      <c r="E151" s="16" t="s">
        <v>18</v>
      </c>
      <c r="F151" s="16" t="s">
        <v>85</v>
      </c>
      <c r="G151" s="16" t="s">
        <v>72</v>
      </c>
      <c r="H151" s="163" t="str">
        <f t="shared" si="10"/>
        <v>Pembroke Pines, FL</v>
      </c>
      <c r="I151" s="274">
        <v>1</v>
      </c>
      <c r="J151" s="16" t="s">
        <v>74</v>
      </c>
      <c r="L151" s="16" t="s">
        <v>74</v>
      </c>
      <c r="M151" s="16" t="s">
        <v>74</v>
      </c>
      <c r="N151" s="272"/>
      <c r="O151" s="10" t="s">
        <v>74</v>
      </c>
      <c r="P151" s="16" t="s">
        <v>73</v>
      </c>
      <c r="Q151" s="16" t="s">
        <v>75</v>
      </c>
      <c r="R151" s="276"/>
      <c r="S151" s="10" t="s">
        <v>76</v>
      </c>
      <c r="T151" s="276"/>
      <c r="U151" s="276"/>
      <c r="V151" s="275" t="s">
        <v>80</v>
      </c>
      <c r="W151" s="226" t="s">
        <v>224</v>
      </c>
      <c r="X151" s="271">
        <v>43901</v>
      </c>
      <c r="Y151" s="273" t="s">
        <v>188</v>
      </c>
    </row>
    <row r="152" spans="1:25" s="275" customFormat="1" ht="160" hidden="1" x14ac:dyDescent="0.2">
      <c r="A152" s="291" t="e">
        <f t="shared" si="9"/>
        <v>#VALUE!</v>
      </c>
      <c r="B152" s="15">
        <v>43902</v>
      </c>
      <c r="C152" s="246" t="str">
        <f t="shared" si="8"/>
        <v>USBP</v>
      </c>
      <c r="D152" s="18" t="s">
        <v>18</v>
      </c>
      <c r="E152" s="16" t="s">
        <v>18</v>
      </c>
      <c r="F152" s="16" t="s">
        <v>85</v>
      </c>
      <c r="G152" s="16" t="s">
        <v>72</v>
      </c>
      <c r="H152" s="163" t="str">
        <f t="shared" si="10"/>
        <v>Pembroke Pines, FL</v>
      </c>
      <c r="I152" s="274">
        <v>1</v>
      </c>
      <c r="J152" s="16" t="s">
        <v>74</v>
      </c>
      <c r="L152" s="16" t="s">
        <v>74</v>
      </c>
      <c r="M152" s="16" t="s">
        <v>74</v>
      </c>
      <c r="N152" s="272"/>
      <c r="O152" s="10" t="s">
        <v>74</v>
      </c>
      <c r="P152" s="16" t="s">
        <v>73</v>
      </c>
      <c r="Q152" s="16" t="s">
        <v>75</v>
      </c>
      <c r="R152" s="276"/>
      <c r="S152" s="10" t="s">
        <v>76</v>
      </c>
      <c r="T152" s="276"/>
      <c r="U152" s="276"/>
      <c r="V152" s="275" t="s">
        <v>80</v>
      </c>
      <c r="W152" s="226" t="s">
        <v>224</v>
      </c>
      <c r="X152" s="271">
        <v>43901</v>
      </c>
      <c r="Y152" s="273" t="s">
        <v>188</v>
      </c>
    </row>
    <row r="153" spans="1:25" s="275" customFormat="1" ht="160" hidden="1" x14ac:dyDescent="0.2">
      <c r="A153" s="291" t="e">
        <f t="shared" si="9"/>
        <v>#VALUE!</v>
      </c>
      <c r="B153" s="15">
        <v>43902</v>
      </c>
      <c r="C153" s="246" t="str">
        <f t="shared" si="8"/>
        <v>USBP</v>
      </c>
      <c r="D153" s="18" t="s">
        <v>18</v>
      </c>
      <c r="E153" s="16" t="s">
        <v>18</v>
      </c>
      <c r="F153" s="16" t="s">
        <v>85</v>
      </c>
      <c r="G153" s="16" t="s">
        <v>72</v>
      </c>
      <c r="H153" s="163" t="str">
        <f t="shared" si="10"/>
        <v>Pembroke Pines, FL</v>
      </c>
      <c r="I153" s="274">
        <v>1</v>
      </c>
      <c r="J153" s="16" t="s">
        <v>74</v>
      </c>
      <c r="L153" s="16" t="s">
        <v>74</v>
      </c>
      <c r="M153" s="16" t="s">
        <v>74</v>
      </c>
      <c r="N153" s="272"/>
      <c r="O153" s="10" t="s">
        <v>74</v>
      </c>
      <c r="P153" s="16" t="s">
        <v>73</v>
      </c>
      <c r="Q153" s="16" t="s">
        <v>75</v>
      </c>
      <c r="R153" s="276"/>
      <c r="S153" s="10" t="s">
        <v>76</v>
      </c>
      <c r="T153" s="276"/>
      <c r="U153" s="276"/>
      <c r="V153" s="275" t="s">
        <v>80</v>
      </c>
      <c r="W153" s="226" t="s">
        <v>224</v>
      </c>
      <c r="X153" s="271">
        <v>43901</v>
      </c>
      <c r="Y153" s="273" t="s">
        <v>188</v>
      </c>
    </row>
    <row r="154" spans="1:25" s="275" customFormat="1" ht="160" hidden="1" x14ac:dyDescent="0.2">
      <c r="A154" s="291" t="e">
        <f t="shared" si="9"/>
        <v>#VALUE!</v>
      </c>
      <c r="B154" s="15">
        <v>43902</v>
      </c>
      <c r="C154" s="246" t="str">
        <f t="shared" si="8"/>
        <v>USBP</v>
      </c>
      <c r="D154" s="18" t="s">
        <v>18</v>
      </c>
      <c r="E154" s="16" t="s">
        <v>18</v>
      </c>
      <c r="F154" s="16" t="s">
        <v>85</v>
      </c>
      <c r="G154" s="16" t="s">
        <v>72</v>
      </c>
      <c r="H154" s="163" t="str">
        <f t="shared" si="10"/>
        <v>Pembroke Pines, FL</v>
      </c>
      <c r="I154" s="274">
        <v>1</v>
      </c>
      <c r="J154" s="16" t="s">
        <v>74</v>
      </c>
      <c r="L154" s="16" t="s">
        <v>74</v>
      </c>
      <c r="M154" s="16" t="s">
        <v>74</v>
      </c>
      <c r="N154" s="272"/>
      <c r="O154" s="10" t="s">
        <v>74</v>
      </c>
      <c r="P154" s="16" t="s">
        <v>73</v>
      </c>
      <c r="Q154" s="16" t="s">
        <v>75</v>
      </c>
      <c r="R154" s="276"/>
      <c r="S154" s="10" t="s">
        <v>76</v>
      </c>
      <c r="T154" s="276"/>
      <c r="U154" s="276"/>
      <c r="V154" s="275" t="s">
        <v>80</v>
      </c>
      <c r="W154" s="226" t="s">
        <v>224</v>
      </c>
      <c r="X154" s="271">
        <v>43901</v>
      </c>
      <c r="Y154" s="273" t="s">
        <v>188</v>
      </c>
    </row>
    <row r="155" spans="1:25" s="275" customFormat="1" ht="160" hidden="1" x14ac:dyDescent="0.2">
      <c r="A155" s="291" t="e">
        <f t="shared" si="9"/>
        <v>#VALUE!</v>
      </c>
      <c r="B155" s="15">
        <v>43902</v>
      </c>
      <c r="C155" s="246" t="str">
        <f t="shared" si="8"/>
        <v>USBP</v>
      </c>
      <c r="D155" s="18" t="s">
        <v>18</v>
      </c>
      <c r="E155" s="16" t="s">
        <v>18</v>
      </c>
      <c r="F155" s="16" t="s">
        <v>85</v>
      </c>
      <c r="G155" s="16" t="s">
        <v>72</v>
      </c>
      <c r="H155" s="163" t="str">
        <f t="shared" si="10"/>
        <v>Pembroke Pines, FL</v>
      </c>
      <c r="I155" s="274">
        <v>1</v>
      </c>
      <c r="J155" s="16" t="s">
        <v>74</v>
      </c>
      <c r="L155" s="16" t="s">
        <v>74</v>
      </c>
      <c r="M155" s="16" t="s">
        <v>74</v>
      </c>
      <c r="N155" s="272"/>
      <c r="O155" s="10" t="s">
        <v>74</v>
      </c>
      <c r="P155" s="16" t="s">
        <v>73</v>
      </c>
      <c r="Q155" s="16" t="s">
        <v>75</v>
      </c>
      <c r="R155" s="276"/>
      <c r="S155" s="10" t="s">
        <v>76</v>
      </c>
      <c r="T155" s="276"/>
      <c r="U155" s="276"/>
      <c r="V155" s="275" t="s">
        <v>80</v>
      </c>
      <c r="W155" s="226" t="s">
        <v>224</v>
      </c>
      <c r="X155" s="271">
        <v>43901</v>
      </c>
      <c r="Y155" s="273" t="s">
        <v>188</v>
      </c>
    </row>
    <row r="156" spans="1:25" s="275" customFormat="1" ht="160" hidden="1" x14ac:dyDescent="0.2">
      <c r="A156" s="291" t="e">
        <f t="shared" si="9"/>
        <v>#VALUE!</v>
      </c>
      <c r="B156" s="15">
        <v>43902</v>
      </c>
      <c r="C156" s="246" t="str">
        <f t="shared" si="8"/>
        <v>USBP</v>
      </c>
      <c r="D156" s="18" t="s">
        <v>18</v>
      </c>
      <c r="E156" s="16" t="s">
        <v>18</v>
      </c>
      <c r="F156" s="16" t="s">
        <v>85</v>
      </c>
      <c r="G156" s="16" t="s">
        <v>72</v>
      </c>
      <c r="H156" s="163" t="str">
        <f t="shared" si="10"/>
        <v>Pembroke Pines, FL</v>
      </c>
      <c r="I156" s="274">
        <v>1</v>
      </c>
      <c r="J156" s="16" t="s">
        <v>74</v>
      </c>
      <c r="L156" s="16" t="s">
        <v>74</v>
      </c>
      <c r="M156" s="16" t="s">
        <v>74</v>
      </c>
      <c r="N156" s="272"/>
      <c r="O156" s="10" t="s">
        <v>74</v>
      </c>
      <c r="P156" s="16" t="s">
        <v>73</v>
      </c>
      <c r="Q156" s="16" t="s">
        <v>75</v>
      </c>
      <c r="R156" s="276"/>
      <c r="S156" s="10" t="s">
        <v>76</v>
      </c>
      <c r="T156" s="276"/>
      <c r="U156" s="276"/>
      <c r="V156" s="275" t="s">
        <v>80</v>
      </c>
      <c r="W156" s="226" t="s">
        <v>224</v>
      </c>
      <c r="X156" s="271">
        <v>43901</v>
      </c>
      <c r="Y156" s="273" t="s">
        <v>188</v>
      </c>
    </row>
    <row r="157" spans="1:25" s="275" customFormat="1" ht="160" hidden="1" x14ac:dyDescent="0.2">
      <c r="A157" s="291" t="e">
        <f t="shared" si="9"/>
        <v>#VALUE!</v>
      </c>
      <c r="B157" s="15">
        <v>43902</v>
      </c>
      <c r="C157" s="246" t="str">
        <f t="shared" si="8"/>
        <v>USBP</v>
      </c>
      <c r="D157" s="18" t="s">
        <v>18</v>
      </c>
      <c r="E157" s="16" t="s">
        <v>18</v>
      </c>
      <c r="F157" s="16" t="s">
        <v>85</v>
      </c>
      <c r="G157" s="16" t="s">
        <v>72</v>
      </c>
      <c r="H157" s="163" t="str">
        <f t="shared" si="10"/>
        <v>Pembroke Pines, FL</v>
      </c>
      <c r="I157" s="274">
        <v>1</v>
      </c>
      <c r="J157" s="16" t="s">
        <v>74</v>
      </c>
      <c r="L157" s="16" t="s">
        <v>74</v>
      </c>
      <c r="M157" s="16" t="s">
        <v>74</v>
      </c>
      <c r="N157" s="272"/>
      <c r="O157" s="10" t="s">
        <v>74</v>
      </c>
      <c r="P157" s="16" t="s">
        <v>73</v>
      </c>
      <c r="Q157" s="16" t="s">
        <v>75</v>
      </c>
      <c r="R157" s="276"/>
      <c r="S157" s="10" t="s">
        <v>76</v>
      </c>
      <c r="T157" s="276"/>
      <c r="U157" s="276"/>
      <c r="V157" s="275" t="s">
        <v>80</v>
      </c>
      <c r="W157" s="226" t="s">
        <v>224</v>
      </c>
      <c r="X157" s="271">
        <v>43901</v>
      </c>
      <c r="Y157" s="273" t="s">
        <v>188</v>
      </c>
    </row>
    <row r="158" spans="1:25" s="275" customFormat="1" ht="160" hidden="1" x14ac:dyDescent="0.2">
      <c r="A158" s="291" t="e">
        <f t="shared" si="9"/>
        <v>#VALUE!</v>
      </c>
      <c r="B158" s="15">
        <v>43902</v>
      </c>
      <c r="C158" s="246" t="str">
        <f t="shared" si="8"/>
        <v>USBP</v>
      </c>
      <c r="D158" s="18" t="s">
        <v>18</v>
      </c>
      <c r="E158" s="16" t="s">
        <v>18</v>
      </c>
      <c r="F158" s="16" t="s">
        <v>85</v>
      </c>
      <c r="G158" s="16" t="s">
        <v>72</v>
      </c>
      <c r="H158" s="163" t="str">
        <f t="shared" si="10"/>
        <v>Pembroke Pines, FL</v>
      </c>
      <c r="I158" s="274">
        <v>1</v>
      </c>
      <c r="J158" s="16" t="s">
        <v>74</v>
      </c>
      <c r="L158" s="16" t="s">
        <v>74</v>
      </c>
      <c r="M158" s="16" t="s">
        <v>74</v>
      </c>
      <c r="N158" s="272"/>
      <c r="O158" s="10" t="s">
        <v>74</v>
      </c>
      <c r="P158" s="16" t="s">
        <v>73</v>
      </c>
      <c r="Q158" s="16" t="s">
        <v>75</v>
      </c>
      <c r="R158" s="276"/>
      <c r="S158" s="10" t="s">
        <v>76</v>
      </c>
      <c r="T158" s="276"/>
      <c r="U158" s="276"/>
      <c r="V158" s="275" t="s">
        <v>80</v>
      </c>
      <c r="W158" s="226" t="s">
        <v>224</v>
      </c>
      <c r="X158" s="271">
        <v>43901</v>
      </c>
      <c r="Y158" s="273" t="s">
        <v>188</v>
      </c>
    </row>
    <row r="159" spans="1:25" s="9" customFormat="1" ht="80" hidden="1" x14ac:dyDescent="0.2">
      <c r="A159" s="291" t="e">
        <f t="shared" si="9"/>
        <v>#VALUE!</v>
      </c>
      <c r="B159" s="37">
        <v>43909</v>
      </c>
      <c r="C159" s="13" t="str">
        <f t="shared" si="8"/>
        <v>USBP</v>
      </c>
      <c r="D159" s="35" t="s">
        <v>18</v>
      </c>
      <c r="E159" s="35" t="s">
        <v>225</v>
      </c>
      <c r="F159" s="35"/>
      <c r="G159" s="2" t="s">
        <v>72</v>
      </c>
      <c r="H159" s="163" t="str">
        <f t="shared" si="10"/>
        <v>West Palm Beach, FL</v>
      </c>
      <c r="I159" s="252">
        <v>1</v>
      </c>
      <c r="J159" s="35" t="s">
        <v>74</v>
      </c>
      <c r="L159" s="35" t="s">
        <v>73</v>
      </c>
      <c r="M159" s="35" t="s">
        <v>74</v>
      </c>
      <c r="N159" s="11" t="s">
        <v>192</v>
      </c>
      <c r="O159" s="11" t="s">
        <v>74</v>
      </c>
      <c r="P159" s="11" t="s">
        <v>74</v>
      </c>
      <c r="Q159" s="2"/>
      <c r="R159" s="190"/>
      <c r="S159" s="43" t="s">
        <v>76</v>
      </c>
      <c r="T159" s="190"/>
      <c r="U159" s="190"/>
      <c r="V159" s="9" t="s">
        <v>77</v>
      </c>
      <c r="W159" s="221" t="s">
        <v>226</v>
      </c>
      <c r="X159" s="13">
        <v>43909</v>
      </c>
      <c r="Y159" s="160" t="s">
        <v>188</v>
      </c>
    </row>
    <row r="160" spans="1:25" s="9" customFormat="1" ht="80" hidden="1" x14ac:dyDescent="0.2">
      <c r="A160" s="291" t="e">
        <f t="shared" si="9"/>
        <v>#VALUE!</v>
      </c>
      <c r="B160" s="37">
        <v>43909</v>
      </c>
      <c r="C160" s="13" t="str">
        <f t="shared" si="8"/>
        <v>USBP</v>
      </c>
      <c r="D160" s="35" t="s">
        <v>18</v>
      </c>
      <c r="E160" s="35" t="s">
        <v>225</v>
      </c>
      <c r="F160" s="35"/>
      <c r="G160" s="2" t="s">
        <v>72</v>
      </c>
      <c r="H160" s="163" t="str">
        <f t="shared" si="10"/>
        <v>West Palm Beach, FL</v>
      </c>
      <c r="I160" s="252">
        <v>1</v>
      </c>
      <c r="J160" s="35" t="s">
        <v>74</v>
      </c>
      <c r="L160" s="35" t="s">
        <v>73</v>
      </c>
      <c r="M160" s="35" t="s">
        <v>74</v>
      </c>
      <c r="N160" s="11" t="s">
        <v>192</v>
      </c>
      <c r="O160" s="11" t="s">
        <v>74</v>
      </c>
      <c r="P160" s="11" t="s">
        <v>74</v>
      </c>
      <c r="Q160" s="2"/>
      <c r="R160" s="190"/>
      <c r="S160" s="43" t="s">
        <v>76</v>
      </c>
      <c r="T160" s="190"/>
      <c r="U160" s="190"/>
      <c r="V160" s="9" t="s">
        <v>77</v>
      </c>
      <c r="W160" s="221" t="s">
        <v>226</v>
      </c>
      <c r="X160" s="13">
        <v>43909</v>
      </c>
      <c r="Y160" s="160" t="s">
        <v>188</v>
      </c>
    </row>
    <row r="161" spans="1:25" s="9" customFormat="1" ht="32" hidden="1" x14ac:dyDescent="0.2">
      <c r="A161" s="291" t="e">
        <f t="shared" si="9"/>
        <v>#VALUE!</v>
      </c>
      <c r="B161" s="56">
        <v>43893</v>
      </c>
      <c r="C161" s="13" t="str">
        <f t="shared" si="8"/>
        <v>USBP</v>
      </c>
      <c r="D161" s="44" t="s">
        <v>20</v>
      </c>
      <c r="E161" s="44" t="s">
        <v>20</v>
      </c>
      <c r="F161" s="44" t="s">
        <v>227</v>
      </c>
      <c r="G161" s="44" t="s">
        <v>72</v>
      </c>
      <c r="H161" s="163" t="str">
        <f t="shared" si="10"/>
        <v>Edinburg, TX</v>
      </c>
      <c r="I161" s="251">
        <v>1</v>
      </c>
      <c r="J161" s="44" t="s">
        <v>74</v>
      </c>
      <c r="L161" s="44" t="s">
        <v>74</v>
      </c>
      <c r="M161" s="44" t="s">
        <v>74</v>
      </c>
      <c r="N161" s="44"/>
      <c r="O161" s="11" t="s">
        <v>74</v>
      </c>
      <c r="P161" s="44" t="s">
        <v>74</v>
      </c>
      <c r="Q161" s="44"/>
      <c r="R161" s="190"/>
      <c r="S161" s="43" t="s">
        <v>76</v>
      </c>
      <c r="T161" s="190"/>
      <c r="U161" s="190"/>
      <c r="V161" s="66" t="s">
        <v>77</v>
      </c>
      <c r="W161" s="219" t="s">
        <v>228</v>
      </c>
      <c r="X161" s="56">
        <v>43884</v>
      </c>
      <c r="Y161" s="57" t="s">
        <v>188</v>
      </c>
    </row>
    <row r="162" spans="1:25" s="9" customFormat="1" ht="32" hidden="1" x14ac:dyDescent="0.2">
      <c r="A162" s="291" t="e">
        <f t="shared" si="9"/>
        <v>#VALUE!</v>
      </c>
      <c r="B162" s="56">
        <v>43901</v>
      </c>
      <c r="C162" s="13" t="str">
        <f t="shared" si="8"/>
        <v>USBP</v>
      </c>
      <c r="D162" s="44" t="s">
        <v>20</v>
      </c>
      <c r="E162" s="44" t="s">
        <v>229</v>
      </c>
      <c r="F162" s="44"/>
      <c r="G162" s="44" t="s">
        <v>89</v>
      </c>
      <c r="H162" s="163" t="str">
        <f t="shared" si="10"/>
        <v>Kingsville, TX</v>
      </c>
      <c r="I162" s="251">
        <v>1</v>
      </c>
      <c r="J162" s="44" t="s">
        <v>74</v>
      </c>
      <c r="L162" s="44" t="s">
        <v>74</v>
      </c>
      <c r="M162" s="44" t="s">
        <v>74</v>
      </c>
      <c r="N162" s="44" t="s">
        <v>230</v>
      </c>
      <c r="O162" s="11" t="s">
        <v>74</v>
      </c>
      <c r="P162" s="44" t="s">
        <v>74</v>
      </c>
      <c r="Q162" s="44"/>
      <c r="R162" s="190"/>
      <c r="S162" s="43" t="s">
        <v>76</v>
      </c>
      <c r="T162" s="190"/>
      <c r="U162" s="190"/>
      <c r="V162" s="66" t="s">
        <v>77</v>
      </c>
      <c r="W162" s="219" t="s">
        <v>231</v>
      </c>
      <c r="X162" s="56">
        <v>43894</v>
      </c>
      <c r="Y162" s="57" t="s">
        <v>188</v>
      </c>
    </row>
    <row r="163" spans="1:25" s="9" customFormat="1" ht="112" hidden="1" x14ac:dyDescent="0.2">
      <c r="A163" s="291" t="e">
        <f t="shared" si="9"/>
        <v>#VALUE!</v>
      </c>
      <c r="B163" s="13">
        <v>43908</v>
      </c>
      <c r="C163" s="13" t="str">
        <f t="shared" si="8"/>
        <v>USBP</v>
      </c>
      <c r="D163" s="11" t="s">
        <v>20</v>
      </c>
      <c r="E163" s="11" t="s">
        <v>232</v>
      </c>
      <c r="F163" s="11"/>
      <c r="G163" s="2" t="s">
        <v>72</v>
      </c>
      <c r="H163" s="163" t="str">
        <f t="shared" si="10"/>
        <v>Weslaco, TX</v>
      </c>
      <c r="I163" s="129">
        <v>1</v>
      </c>
      <c r="J163" s="11" t="s">
        <v>74</v>
      </c>
      <c r="L163" s="11" t="s">
        <v>73</v>
      </c>
      <c r="M163" s="11" t="s">
        <v>74</v>
      </c>
      <c r="N163" s="11" t="s">
        <v>210</v>
      </c>
      <c r="O163" s="11" t="s">
        <v>74</v>
      </c>
      <c r="P163" s="11" t="s">
        <v>74</v>
      </c>
      <c r="Q163" s="2"/>
      <c r="R163" s="190"/>
      <c r="S163" s="43" t="s">
        <v>76</v>
      </c>
      <c r="T163" s="190"/>
      <c r="U163" s="190"/>
      <c r="V163" s="9" t="s">
        <v>77</v>
      </c>
      <c r="W163" s="219" t="s">
        <v>233</v>
      </c>
      <c r="X163" s="11" t="s">
        <v>234</v>
      </c>
      <c r="Y163" s="12" t="s">
        <v>188</v>
      </c>
    </row>
    <row r="164" spans="1:25" s="9" customFormat="1" ht="160" hidden="1" x14ac:dyDescent="0.2">
      <c r="A164" s="291" t="e">
        <f t="shared" si="9"/>
        <v>#VALUE!</v>
      </c>
      <c r="B164" s="37">
        <v>43904</v>
      </c>
      <c r="C164" s="13" t="str">
        <f t="shared" si="8"/>
        <v>USBP</v>
      </c>
      <c r="D164" s="35" t="s">
        <v>20</v>
      </c>
      <c r="E164" s="35" t="s">
        <v>232</v>
      </c>
      <c r="F164" s="35"/>
      <c r="G164" s="37" t="s">
        <v>72</v>
      </c>
      <c r="H164" s="163" t="str">
        <f t="shared" si="10"/>
        <v>Weslaco, TX</v>
      </c>
      <c r="I164" s="252">
        <v>1</v>
      </c>
      <c r="J164" s="14" t="s">
        <v>74</v>
      </c>
      <c r="L164" s="14" t="s">
        <v>73</v>
      </c>
      <c r="M164" s="14" t="s">
        <v>74</v>
      </c>
      <c r="N164" s="14" t="s">
        <v>235</v>
      </c>
      <c r="O164" s="11" t="s">
        <v>74</v>
      </c>
      <c r="P164" s="14" t="s">
        <v>74</v>
      </c>
      <c r="Q164" s="2"/>
      <c r="R164" s="190"/>
      <c r="S164" s="43" t="s">
        <v>76</v>
      </c>
      <c r="T164" s="190"/>
      <c r="U164" s="190"/>
      <c r="V164" s="9" t="s">
        <v>77</v>
      </c>
      <c r="W164" s="222" t="s">
        <v>236</v>
      </c>
      <c r="X164" s="37">
        <v>43900</v>
      </c>
      <c r="Y164" s="24" t="s">
        <v>188</v>
      </c>
    </row>
    <row r="165" spans="1:25" s="9" customFormat="1" ht="95.25" hidden="1" customHeight="1" x14ac:dyDescent="0.2">
      <c r="A165" s="291" t="e">
        <f t="shared" si="9"/>
        <v>#VALUE!</v>
      </c>
      <c r="B165" s="37">
        <v>43906</v>
      </c>
      <c r="C165" s="13" t="str">
        <f t="shared" si="8"/>
        <v>USBP</v>
      </c>
      <c r="D165" s="35" t="s">
        <v>20</v>
      </c>
      <c r="E165" s="35" t="s">
        <v>232</v>
      </c>
      <c r="F165" s="35"/>
      <c r="G165" s="2" t="s">
        <v>72</v>
      </c>
      <c r="H165" s="163" t="str">
        <f t="shared" si="10"/>
        <v>Weslaco, TX</v>
      </c>
      <c r="I165" s="252">
        <v>1</v>
      </c>
      <c r="J165" s="35" t="s">
        <v>74</v>
      </c>
      <c r="L165" s="35" t="s">
        <v>73</v>
      </c>
      <c r="M165" s="35" t="s">
        <v>74</v>
      </c>
      <c r="N165" s="11" t="s">
        <v>237</v>
      </c>
      <c r="O165" s="11" t="s">
        <v>73</v>
      </c>
      <c r="P165" s="11" t="s">
        <v>73</v>
      </c>
      <c r="Q165" s="2" t="s">
        <v>75</v>
      </c>
      <c r="R165" s="190"/>
      <c r="S165" s="43" t="s">
        <v>76</v>
      </c>
      <c r="T165" s="190"/>
      <c r="U165" s="190"/>
      <c r="V165" s="9" t="s">
        <v>96</v>
      </c>
      <c r="W165" s="222" t="s">
        <v>238</v>
      </c>
      <c r="X165" s="13">
        <v>43905</v>
      </c>
      <c r="Y165" s="12" t="s">
        <v>188</v>
      </c>
    </row>
    <row r="166" spans="1:25" s="9" customFormat="1" ht="128" hidden="1" x14ac:dyDescent="0.2">
      <c r="A166" s="291" t="e">
        <f t="shared" si="9"/>
        <v>#VALUE!</v>
      </c>
      <c r="B166" s="13">
        <v>43911</v>
      </c>
      <c r="C166" s="13" t="str">
        <f t="shared" si="8"/>
        <v>USBP</v>
      </c>
      <c r="D166" s="11" t="s">
        <v>20</v>
      </c>
      <c r="E166" s="11" t="s">
        <v>239</v>
      </c>
      <c r="F166" s="11"/>
      <c r="G166" s="2" t="s">
        <v>72</v>
      </c>
      <c r="H166" s="163" t="str">
        <f t="shared" si="10"/>
        <v>Harlingen, TX</v>
      </c>
      <c r="I166" s="129">
        <v>1</v>
      </c>
      <c r="J166" s="11" t="s">
        <v>73</v>
      </c>
      <c r="L166" s="11" t="s">
        <v>73</v>
      </c>
      <c r="M166" s="35" t="s">
        <v>74</v>
      </c>
      <c r="N166" s="11" t="s">
        <v>240</v>
      </c>
      <c r="O166" s="11" t="s">
        <v>74</v>
      </c>
      <c r="P166" s="11" t="s">
        <v>74</v>
      </c>
      <c r="Q166" s="2"/>
      <c r="R166" s="190"/>
      <c r="S166" s="43" t="s">
        <v>76</v>
      </c>
      <c r="T166" s="190"/>
      <c r="U166" s="190"/>
      <c r="V166" s="9" t="s">
        <v>77</v>
      </c>
      <c r="W166" s="219" t="s">
        <v>241</v>
      </c>
      <c r="X166" s="137">
        <v>43909</v>
      </c>
      <c r="Y166" s="138" t="s">
        <v>188</v>
      </c>
    </row>
    <row r="167" spans="1:25" s="9" customFormat="1" ht="112" hidden="1" x14ac:dyDescent="0.2">
      <c r="A167" s="291" t="e">
        <f t="shared" si="9"/>
        <v>#VALUE!</v>
      </c>
      <c r="B167" s="13">
        <v>43910</v>
      </c>
      <c r="C167" s="13" t="str">
        <f t="shared" si="8"/>
        <v>USBP</v>
      </c>
      <c r="D167" s="11" t="s">
        <v>20</v>
      </c>
      <c r="E167" s="11" t="s">
        <v>242</v>
      </c>
      <c r="F167" s="11"/>
      <c r="G167" s="2" t="s">
        <v>72</v>
      </c>
      <c r="H167" s="163" t="str">
        <f t="shared" si="10"/>
        <v>Olmito, TX</v>
      </c>
      <c r="I167" s="129">
        <v>1</v>
      </c>
      <c r="J167" s="11" t="s">
        <v>73</v>
      </c>
      <c r="L167" s="11" t="s">
        <v>73</v>
      </c>
      <c r="M167" s="35" t="s">
        <v>74</v>
      </c>
      <c r="N167" s="11" t="s">
        <v>243</v>
      </c>
      <c r="O167" s="11" t="s">
        <v>74</v>
      </c>
      <c r="P167" s="11" t="s">
        <v>74</v>
      </c>
      <c r="Q167" s="2"/>
      <c r="R167" s="190"/>
      <c r="S167" s="43" t="s">
        <v>76</v>
      </c>
      <c r="T167" s="190"/>
      <c r="U167" s="190"/>
      <c r="V167" s="9" t="s">
        <v>96</v>
      </c>
      <c r="W167" s="219" t="s">
        <v>244</v>
      </c>
      <c r="X167" s="137">
        <v>43907</v>
      </c>
      <c r="Y167" s="138" t="s">
        <v>188</v>
      </c>
    </row>
    <row r="168" spans="1:25" s="9" customFormat="1" ht="128" hidden="1" x14ac:dyDescent="0.2">
      <c r="A168" s="291" t="e">
        <f t="shared" si="9"/>
        <v>#VALUE!</v>
      </c>
      <c r="B168" s="46">
        <v>43906</v>
      </c>
      <c r="C168" s="13" t="str">
        <f t="shared" si="8"/>
        <v>USBP</v>
      </c>
      <c r="D168" s="45" t="s">
        <v>33</v>
      </c>
      <c r="E168" s="45" t="s">
        <v>245</v>
      </c>
      <c r="F168" s="45"/>
      <c r="G168" s="44" t="s">
        <v>89</v>
      </c>
      <c r="H168" s="163" t="str">
        <f t="shared" si="10"/>
        <v>El Cajon, CA</v>
      </c>
      <c r="I168" s="249">
        <v>1</v>
      </c>
      <c r="J168" s="45" t="s">
        <v>74</v>
      </c>
      <c r="L168" s="45" t="s">
        <v>74</v>
      </c>
      <c r="M168" s="45" t="s">
        <v>74</v>
      </c>
      <c r="N168" s="43" t="s">
        <v>237</v>
      </c>
      <c r="O168" s="11" t="s">
        <v>74</v>
      </c>
      <c r="P168" s="43" t="s">
        <v>74</v>
      </c>
      <c r="Q168" s="44"/>
      <c r="R168" s="190"/>
      <c r="S168" s="43" t="s">
        <v>76</v>
      </c>
      <c r="T168" s="190"/>
      <c r="U168" s="190"/>
      <c r="V168" s="66" t="s">
        <v>77</v>
      </c>
      <c r="W168" s="215" t="s">
        <v>246</v>
      </c>
      <c r="X168" s="47" t="s">
        <v>199</v>
      </c>
      <c r="Y168" s="48" t="s">
        <v>188</v>
      </c>
    </row>
    <row r="169" spans="1:25" s="66" customFormat="1" ht="96" hidden="1" x14ac:dyDescent="0.2">
      <c r="A169" s="291" t="e">
        <f t="shared" si="9"/>
        <v>#VALUE!</v>
      </c>
      <c r="B169" s="56">
        <v>43903</v>
      </c>
      <c r="C169" s="13" t="str">
        <f t="shared" si="8"/>
        <v>USBP</v>
      </c>
      <c r="D169" s="44" t="s">
        <v>33</v>
      </c>
      <c r="E169" s="44" t="s">
        <v>33</v>
      </c>
      <c r="F169" s="44"/>
      <c r="G169" s="44" t="s">
        <v>89</v>
      </c>
      <c r="H169" s="163" t="str">
        <f t="shared" si="10"/>
        <v>Chula Vista, CA</v>
      </c>
      <c r="I169" s="251">
        <v>1</v>
      </c>
      <c r="J169" s="44" t="s">
        <v>73</v>
      </c>
      <c r="K169" s="9"/>
      <c r="L169" s="44" t="s">
        <v>73</v>
      </c>
      <c r="M169" s="44" t="s">
        <v>74</v>
      </c>
      <c r="N169" s="44" t="s">
        <v>247</v>
      </c>
      <c r="O169" s="11" t="s">
        <v>74</v>
      </c>
      <c r="P169" s="44" t="s">
        <v>74</v>
      </c>
      <c r="Q169" s="44"/>
      <c r="R169" s="190"/>
      <c r="S169" s="43" t="s">
        <v>76</v>
      </c>
      <c r="T169" s="190"/>
      <c r="U169" s="190"/>
      <c r="V169" s="66" t="s">
        <v>96</v>
      </c>
      <c r="W169" s="219" t="s">
        <v>248</v>
      </c>
      <c r="X169" s="56">
        <v>43898</v>
      </c>
      <c r="Y169" s="57" t="s">
        <v>188</v>
      </c>
    </row>
    <row r="170" spans="1:25" s="9" customFormat="1" ht="80" hidden="1" x14ac:dyDescent="0.2">
      <c r="A170" s="291" t="e">
        <f t="shared" si="9"/>
        <v>#VALUE!</v>
      </c>
      <c r="B170" s="46">
        <v>43906</v>
      </c>
      <c r="C170" s="13" t="str">
        <f t="shared" si="8"/>
        <v>USBP</v>
      </c>
      <c r="D170" s="45" t="s">
        <v>33</v>
      </c>
      <c r="E170" s="45" t="s">
        <v>249</v>
      </c>
      <c r="F170" s="45"/>
      <c r="G170" s="44" t="s">
        <v>89</v>
      </c>
      <c r="H170" s="163" t="str">
        <f t="shared" si="10"/>
        <v>Murietta, CA</v>
      </c>
      <c r="I170" s="249">
        <v>1</v>
      </c>
      <c r="J170" s="45" t="s">
        <v>73</v>
      </c>
      <c r="L170" s="45" t="s">
        <v>73</v>
      </c>
      <c r="M170" s="45" t="s">
        <v>74</v>
      </c>
      <c r="N170" s="43" t="s">
        <v>237</v>
      </c>
      <c r="O170" s="11" t="s">
        <v>73</v>
      </c>
      <c r="P170" s="43" t="s">
        <v>74</v>
      </c>
      <c r="Q170" s="44"/>
      <c r="R170" s="190"/>
      <c r="S170" s="43" t="s">
        <v>76</v>
      </c>
      <c r="T170" s="190"/>
      <c r="U170" s="190"/>
      <c r="V170" s="66" t="s">
        <v>77</v>
      </c>
      <c r="W170" s="215" t="s">
        <v>250</v>
      </c>
      <c r="X170" s="47" t="s">
        <v>199</v>
      </c>
      <c r="Y170" s="48" t="s">
        <v>188</v>
      </c>
    </row>
    <row r="171" spans="1:25" s="9" customFormat="1" ht="138.75" hidden="1" customHeight="1" x14ac:dyDescent="0.2">
      <c r="A171" s="291" t="e">
        <f t="shared" si="9"/>
        <v>#VALUE!</v>
      </c>
      <c r="B171" s="1">
        <v>43903</v>
      </c>
      <c r="C171" s="13" t="str">
        <f t="shared" si="8"/>
        <v>USBP</v>
      </c>
      <c r="D171" s="2" t="s">
        <v>33</v>
      </c>
      <c r="E171" s="2" t="s">
        <v>251</v>
      </c>
      <c r="F171" s="2"/>
      <c r="G171" s="2" t="s">
        <v>89</v>
      </c>
      <c r="H171" s="163" t="str">
        <f t="shared" si="10"/>
        <v>Boulevard, CA</v>
      </c>
      <c r="I171" s="254">
        <v>1</v>
      </c>
      <c r="J171" s="2" t="s">
        <v>73</v>
      </c>
      <c r="L171" s="2" t="s">
        <v>73</v>
      </c>
      <c r="M171" s="2" t="s">
        <v>74</v>
      </c>
      <c r="N171" s="2" t="s">
        <v>252</v>
      </c>
      <c r="O171" s="11" t="s">
        <v>74</v>
      </c>
      <c r="P171" s="16" t="s">
        <v>73</v>
      </c>
      <c r="Q171" s="2" t="s">
        <v>75</v>
      </c>
      <c r="R171" s="190"/>
      <c r="S171" s="43" t="s">
        <v>76</v>
      </c>
      <c r="T171" s="190"/>
      <c r="U171" s="190"/>
      <c r="V171" s="9" t="s">
        <v>77</v>
      </c>
      <c r="W171" s="218" t="s">
        <v>253</v>
      </c>
      <c r="X171" s="15">
        <v>43903</v>
      </c>
      <c r="Y171" s="18" t="s">
        <v>188</v>
      </c>
    </row>
    <row r="172" spans="1:25" s="9" customFormat="1" ht="192" hidden="1" x14ac:dyDescent="0.2">
      <c r="A172" s="291" t="e">
        <f t="shared" si="9"/>
        <v>#VALUE!</v>
      </c>
      <c r="B172" s="46">
        <v>43905</v>
      </c>
      <c r="C172" s="13" t="str">
        <f t="shared" si="8"/>
        <v>USBP</v>
      </c>
      <c r="D172" s="45" t="s">
        <v>33</v>
      </c>
      <c r="E172" s="45" t="s">
        <v>245</v>
      </c>
      <c r="F172" s="45"/>
      <c r="G172" s="44" t="s">
        <v>89</v>
      </c>
      <c r="H172" s="163" t="str">
        <f t="shared" si="10"/>
        <v>El Cajon, CA</v>
      </c>
      <c r="I172" s="249">
        <v>1</v>
      </c>
      <c r="J172" s="45" t="s">
        <v>74</v>
      </c>
      <c r="L172" s="45" t="s">
        <v>73</v>
      </c>
      <c r="M172" s="45" t="s">
        <v>74</v>
      </c>
      <c r="N172" s="43" t="s">
        <v>207</v>
      </c>
      <c r="O172" s="11" t="s">
        <v>73</v>
      </c>
      <c r="P172" s="43" t="s">
        <v>73</v>
      </c>
      <c r="Q172" s="44" t="s">
        <v>75</v>
      </c>
      <c r="R172" s="190"/>
      <c r="S172" s="43" t="s">
        <v>76</v>
      </c>
      <c r="T172" s="190"/>
      <c r="U172" s="190"/>
      <c r="V172" s="66" t="s">
        <v>77</v>
      </c>
      <c r="W172" s="223" t="s">
        <v>254</v>
      </c>
      <c r="X172" s="47" t="s">
        <v>199</v>
      </c>
      <c r="Y172" s="48" t="s">
        <v>188</v>
      </c>
    </row>
    <row r="173" spans="1:25" s="224" customFormat="1" ht="64" hidden="1" x14ac:dyDescent="0.2">
      <c r="A173" s="291" t="e">
        <f t="shared" si="9"/>
        <v>#VALUE!</v>
      </c>
      <c r="B173" s="13">
        <v>43910</v>
      </c>
      <c r="C173" s="13" t="str">
        <f t="shared" si="8"/>
        <v>USBP</v>
      </c>
      <c r="D173" s="11" t="s">
        <v>33</v>
      </c>
      <c r="E173" s="11" t="s">
        <v>245</v>
      </c>
      <c r="F173" s="11"/>
      <c r="G173" s="2" t="s">
        <v>89</v>
      </c>
      <c r="H173" s="163" t="str">
        <f t="shared" si="10"/>
        <v>El Cajon, CA</v>
      </c>
      <c r="I173" s="129">
        <v>1</v>
      </c>
      <c r="J173" s="11" t="s">
        <v>73</v>
      </c>
      <c r="K173" s="9"/>
      <c r="L173" s="11" t="s">
        <v>73</v>
      </c>
      <c r="M173" s="11" t="s">
        <v>74</v>
      </c>
      <c r="N173" s="11"/>
      <c r="O173" s="11" t="s">
        <v>74</v>
      </c>
      <c r="P173" s="11" t="s">
        <v>74</v>
      </c>
      <c r="Q173" s="2"/>
      <c r="R173" s="190"/>
      <c r="S173" s="43" t="s">
        <v>76</v>
      </c>
      <c r="T173" s="190"/>
      <c r="U173" s="190"/>
      <c r="V173" s="9" t="s">
        <v>77</v>
      </c>
      <c r="W173" s="219" t="s">
        <v>255</v>
      </c>
      <c r="X173" s="137">
        <v>43910</v>
      </c>
      <c r="Y173" s="138"/>
    </row>
    <row r="174" spans="1:25" s="9" customFormat="1" ht="176" hidden="1" x14ac:dyDescent="0.2">
      <c r="A174" s="291" t="e">
        <f t="shared" si="9"/>
        <v>#VALUE!</v>
      </c>
      <c r="B174" s="1">
        <v>43902</v>
      </c>
      <c r="C174" s="13" t="str">
        <f t="shared" si="8"/>
        <v>USBP</v>
      </c>
      <c r="D174" s="2" t="s">
        <v>33</v>
      </c>
      <c r="E174" s="2" t="s">
        <v>245</v>
      </c>
      <c r="F174" s="2"/>
      <c r="G174" s="2" t="s">
        <v>89</v>
      </c>
      <c r="H174" s="163" t="str">
        <f t="shared" si="10"/>
        <v>El Cajon, CA</v>
      </c>
      <c r="I174" s="254">
        <v>1</v>
      </c>
      <c r="J174" s="2" t="s">
        <v>73</v>
      </c>
      <c r="L174" s="2" t="s">
        <v>73</v>
      </c>
      <c r="M174" s="2" t="s">
        <v>74</v>
      </c>
      <c r="N174" s="2" t="s">
        <v>256</v>
      </c>
      <c r="O174" s="11" t="s">
        <v>74</v>
      </c>
      <c r="P174" s="16" t="s">
        <v>74</v>
      </c>
      <c r="Q174" s="2"/>
      <c r="R174" s="190"/>
      <c r="S174" s="43" t="s">
        <v>76</v>
      </c>
      <c r="T174" s="190"/>
      <c r="U174" s="190"/>
      <c r="V174" s="9" t="s">
        <v>77</v>
      </c>
      <c r="W174" s="225" t="s">
        <v>257</v>
      </c>
      <c r="X174" s="15">
        <v>43901</v>
      </c>
      <c r="Y174" s="18" t="s">
        <v>188</v>
      </c>
    </row>
    <row r="175" spans="1:25" s="9" customFormat="1" ht="64" hidden="1" x14ac:dyDescent="0.2">
      <c r="A175" s="291" t="e">
        <f t="shared" si="9"/>
        <v>#VALUE!</v>
      </c>
      <c r="B175" s="37">
        <v>43906</v>
      </c>
      <c r="C175" s="13" t="str">
        <f t="shared" si="8"/>
        <v>USBP</v>
      </c>
      <c r="D175" s="38" t="s">
        <v>33</v>
      </c>
      <c r="E175" s="38" t="s">
        <v>249</v>
      </c>
      <c r="F175" s="38"/>
      <c r="G175" s="2" t="s">
        <v>89</v>
      </c>
      <c r="H175" s="163" t="str">
        <f t="shared" si="10"/>
        <v>Murietta, CA</v>
      </c>
      <c r="I175" s="252">
        <v>1</v>
      </c>
      <c r="J175" s="35" t="s">
        <v>73</v>
      </c>
      <c r="L175" s="35" t="s">
        <v>73</v>
      </c>
      <c r="M175" s="35" t="s">
        <v>74</v>
      </c>
      <c r="N175" s="11" t="s">
        <v>258</v>
      </c>
      <c r="O175" s="11" t="s">
        <v>73</v>
      </c>
      <c r="P175" s="11" t="s">
        <v>73</v>
      </c>
      <c r="Q175" s="2" t="s">
        <v>75</v>
      </c>
      <c r="R175" s="190"/>
      <c r="S175" s="43" t="s">
        <v>76</v>
      </c>
      <c r="T175" s="190"/>
      <c r="U175" s="190"/>
      <c r="V175" s="9" t="s">
        <v>96</v>
      </c>
      <c r="W175" s="225" t="s">
        <v>259</v>
      </c>
      <c r="X175" s="13" t="s">
        <v>199</v>
      </c>
      <c r="Y175" s="12" t="s">
        <v>188</v>
      </c>
    </row>
    <row r="176" spans="1:25" s="9" customFormat="1" ht="64" hidden="1" x14ac:dyDescent="0.2">
      <c r="A176" s="291" t="e">
        <f t="shared" si="9"/>
        <v>#VALUE!</v>
      </c>
      <c r="B176" s="13">
        <v>43909</v>
      </c>
      <c r="C176" s="13" t="str">
        <f t="shared" si="8"/>
        <v>USBP</v>
      </c>
      <c r="D176" s="11" t="s">
        <v>33</v>
      </c>
      <c r="E176" s="11" t="s">
        <v>145</v>
      </c>
      <c r="F176" s="11"/>
      <c r="G176" s="2" t="s">
        <v>89</v>
      </c>
      <c r="H176" s="163" t="str">
        <f t="shared" si="10"/>
        <v>San Diego, CA</v>
      </c>
      <c r="I176" s="129">
        <v>1</v>
      </c>
      <c r="J176" s="11" t="s">
        <v>74</v>
      </c>
      <c r="L176" s="11" t="s">
        <v>73</v>
      </c>
      <c r="M176" s="11" t="s">
        <v>74</v>
      </c>
      <c r="N176" s="11" t="s">
        <v>192</v>
      </c>
      <c r="O176" s="11" t="s">
        <v>74</v>
      </c>
      <c r="P176" s="11" t="s">
        <v>74</v>
      </c>
      <c r="Q176" s="2"/>
      <c r="R176" s="190"/>
      <c r="S176" s="43" t="s">
        <v>76</v>
      </c>
      <c r="T176" s="190"/>
      <c r="U176" s="190"/>
      <c r="V176" s="9" t="s">
        <v>77</v>
      </c>
      <c r="W176" s="216" t="s">
        <v>260</v>
      </c>
      <c r="X176" s="137">
        <v>43906</v>
      </c>
      <c r="Y176" s="138" t="s">
        <v>188</v>
      </c>
    </row>
    <row r="177" spans="1:25" s="9" customFormat="1" ht="64" hidden="1" x14ac:dyDescent="0.2">
      <c r="A177" s="291" t="e">
        <f t="shared" si="9"/>
        <v>#VALUE!</v>
      </c>
      <c r="B177" s="13">
        <v>43911</v>
      </c>
      <c r="C177" s="13" t="str">
        <f t="shared" si="8"/>
        <v>USBP</v>
      </c>
      <c r="D177" s="11" t="s">
        <v>33</v>
      </c>
      <c r="E177" s="11" t="s">
        <v>245</v>
      </c>
      <c r="F177" s="11"/>
      <c r="G177" s="2" t="s">
        <v>89</v>
      </c>
      <c r="H177" s="163" t="str">
        <f t="shared" si="10"/>
        <v>El Cajon, CA</v>
      </c>
      <c r="I177" s="129">
        <v>1</v>
      </c>
      <c r="J177" s="11" t="s">
        <v>73</v>
      </c>
      <c r="L177" s="11" t="s">
        <v>73</v>
      </c>
      <c r="M177" s="11" t="s">
        <v>74</v>
      </c>
      <c r="N177" s="11" t="s">
        <v>240</v>
      </c>
      <c r="O177" s="11" t="s">
        <v>74</v>
      </c>
      <c r="P177" s="11" t="s">
        <v>74</v>
      </c>
      <c r="Q177" s="2"/>
      <c r="R177" s="190"/>
      <c r="S177" s="43" t="s">
        <v>76</v>
      </c>
      <c r="T177" s="190"/>
      <c r="U177" s="190"/>
      <c r="V177" s="9" t="s">
        <v>77</v>
      </c>
      <c r="W177" s="216" t="s">
        <v>261</v>
      </c>
      <c r="X177" s="161">
        <v>43911</v>
      </c>
      <c r="Y177" s="159" t="s">
        <v>188</v>
      </c>
    </row>
    <row r="178" spans="1:25" s="9" customFormat="1" ht="128" hidden="1" x14ac:dyDescent="0.2">
      <c r="A178" s="291" t="e">
        <f t="shared" si="9"/>
        <v>#VALUE!</v>
      </c>
      <c r="B178" s="13">
        <v>43911</v>
      </c>
      <c r="C178" s="13" t="str">
        <f t="shared" si="8"/>
        <v>USBP</v>
      </c>
      <c r="D178" s="11" t="s">
        <v>33</v>
      </c>
      <c r="E178" s="11" t="s">
        <v>145</v>
      </c>
      <c r="F178" s="11"/>
      <c r="G178" s="2" t="s">
        <v>89</v>
      </c>
      <c r="H178" s="163" t="str">
        <f t="shared" si="10"/>
        <v>San Diego, CA</v>
      </c>
      <c r="I178" s="129">
        <v>1</v>
      </c>
      <c r="J178" s="11" t="s">
        <v>73</v>
      </c>
      <c r="L178" s="11" t="s">
        <v>73</v>
      </c>
      <c r="M178" s="11" t="s">
        <v>74</v>
      </c>
      <c r="N178" s="11" t="s">
        <v>240</v>
      </c>
      <c r="O178" s="11" t="s">
        <v>74</v>
      </c>
      <c r="P178" s="11" t="s">
        <v>74</v>
      </c>
      <c r="Q178" s="2"/>
      <c r="R178" s="190"/>
      <c r="S178" s="43" t="s">
        <v>76</v>
      </c>
      <c r="T178" s="190"/>
      <c r="U178" s="190"/>
      <c r="V178" s="9" t="s">
        <v>77</v>
      </c>
      <c r="W178" s="216" t="s">
        <v>262</v>
      </c>
      <c r="X178" s="156">
        <v>43911</v>
      </c>
      <c r="Y178" s="159" t="s">
        <v>188</v>
      </c>
    </row>
    <row r="179" spans="1:25" s="9" customFormat="1" ht="64" hidden="1" x14ac:dyDescent="0.2">
      <c r="A179" s="291" t="e">
        <f t="shared" si="9"/>
        <v>#VALUE!</v>
      </c>
      <c r="B179" s="13">
        <v>43911</v>
      </c>
      <c r="C179" s="13" t="str">
        <f t="shared" si="8"/>
        <v>USBP</v>
      </c>
      <c r="D179" s="11" t="s">
        <v>33</v>
      </c>
      <c r="E179" s="11" t="s">
        <v>263</v>
      </c>
      <c r="F179" s="11"/>
      <c r="G179" s="2" t="s">
        <v>89</v>
      </c>
      <c r="H179" s="163" t="str">
        <f t="shared" si="10"/>
        <v>Pine Valley, CA</v>
      </c>
      <c r="I179" s="129">
        <v>1</v>
      </c>
      <c r="J179" s="11" t="s">
        <v>74</v>
      </c>
      <c r="L179" s="11" t="s">
        <v>73</v>
      </c>
      <c r="M179" s="11" t="s">
        <v>74</v>
      </c>
      <c r="N179" s="11" t="s">
        <v>240</v>
      </c>
      <c r="O179" s="11" t="s">
        <v>74</v>
      </c>
      <c r="P179" s="11" t="s">
        <v>74</v>
      </c>
      <c r="Q179" s="2"/>
      <c r="R179" s="190"/>
      <c r="S179" s="43" t="s">
        <v>76</v>
      </c>
      <c r="T179" s="190"/>
      <c r="U179" s="190"/>
      <c r="V179" s="9" t="s">
        <v>77</v>
      </c>
      <c r="W179" s="226" t="s">
        <v>264</v>
      </c>
      <c r="X179" s="156">
        <v>43911</v>
      </c>
      <c r="Y179" s="159" t="s">
        <v>188</v>
      </c>
    </row>
    <row r="180" spans="1:25" s="9" customFormat="1" ht="64" hidden="1" x14ac:dyDescent="0.2">
      <c r="A180" s="291" t="e">
        <f t="shared" si="9"/>
        <v>#VALUE!</v>
      </c>
      <c r="B180" s="13">
        <v>43913</v>
      </c>
      <c r="C180" s="13" t="str">
        <f t="shared" si="8"/>
        <v>USBP</v>
      </c>
      <c r="D180" s="11" t="s">
        <v>33</v>
      </c>
      <c r="E180" s="11" t="s">
        <v>145</v>
      </c>
      <c r="F180" s="11"/>
      <c r="G180" s="2" t="s">
        <v>89</v>
      </c>
      <c r="H180" s="163" t="str">
        <f t="shared" si="10"/>
        <v>San Diego, CA</v>
      </c>
      <c r="I180" s="129">
        <v>1</v>
      </c>
      <c r="J180" s="11" t="s">
        <v>74</v>
      </c>
      <c r="L180" s="11" t="s">
        <v>73</v>
      </c>
      <c r="M180" s="11" t="s">
        <v>74</v>
      </c>
      <c r="N180" s="11" t="s">
        <v>237</v>
      </c>
      <c r="O180" s="11" t="s">
        <v>74</v>
      </c>
      <c r="P180" s="11" t="s">
        <v>74</v>
      </c>
      <c r="Q180" s="2"/>
      <c r="R180" s="190"/>
      <c r="S180" s="43" t="s">
        <v>76</v>
      </c>
      <c r="T180" s="190"/>
      <c r="U180" s="190"/>
      <c r="V180" s="9" t="s">
        <v>77</v>
      </c>
      <c r="W180" s="216" t="s">
        <v>265</v>
      </c>
      <c r="X180" s="137" t="s">
        <v>199</v>
      </c>
      <c r="Y180" s="138" t="s">
        <v>188</v>
      </c>
    </row>
    <row r="181" spans="1:25" s="9" customFormat="1" ht="128" hidden="1" x14ac:dyDescent="0.2">
      <c r="A181" s="291" t="e">
        <f t="shared" si="9"/>
        <v>#VALUE!</v>
      </c>
      <c r="B181" s="13">
        <v>43908</v>
      </c>
      <c r="C181" s="13" t="str">
        <f t="shared" si="8"/>
        <v>USBP</v>
      </c>
      <c r="D181" s="11" t="s">
        <v>33</v>
      </c>
      <c r="E181" s="11" t="s">
        <v>147</v>
      </c>
      <c r="F181" s="11"/>
      <c r="G181" s="2" t="s">
        <v>89</v>
      </c>
      <c r="H181" s="163" t="str">
        <f t="shared" si="10"/>
        <v>San Ysidro, CA</v>
      </c>
      <c r="I181" s="129">
        <v>1</v>
      </c>
      <c r="J181" s="11" t="s">
        <v>74</v>
      </c>
      <c r="L181" s="11" t="s">
        <v>73</v>
      </c>
      <c r="M181" s="11" t="s">
        <v>74</v>
      </c>
      <c r="N181" s="11" t="s">
        <v>192</v>
      </c>
      <c r="O181" s="11" t="s">
        <v>74</v>
      </c>
      <c r="P181" s="11" t="s">
        <v>74</v>
      </c>
      <c r="Q181" s="2"/>
      <c r="R181" s="190"/>
      <c r="S181" s="43" t="s">
        <v>76</v>
      </c>
      <c r="T181" s="190"/>
      <c r="U181" s="190"/>
      <c r="V181" s="9" t="s">
        <v>77</v>
      </c>
      <c r="W181" s="216" t="s">
        <v>266</v>
      </c>
      <c r="X181" s="137">
        <v>43909</v>
      </c>
      <c r="Y181" s="138" t="s">
        <v>188</v>
      </c>
    </row>
    <row r="182" spans="1:25" s="9" customFormat="1" ht="32" hidden="1" x14ac:dyDescent="0.2">
      <c r="A182" s="291" t="e">
        <f t="shared" si="9"/>
        <v>#VALUE!</v>
      </c>
      <c r="B182" s="72">
        <v>43902</v>
      </c>
      <c r="C182" s="13" t="str">
        <f t="shared" si="8"/>
        <v>USBP</v>
      </c>
      <c r="D182" s="14" t="s">
        <v>33</v>
      </c>
      <c r="E182" s="14" t="s">
        <v>263</v>
      </c>
      <c r="F182" s="14"/>
      <c r="G182" s="2" t="s">
        <v>89</v>
      </c>
      <c r="H182" s="163" t="str">
        <f t="shared" si="10"/>
        <v>Pine Valley, CA</v>
      </c>
      <c r="I182" s="255">
        <v>1</v>
      </c>
      <c r="J182" s="14" t="s">
        <v>73</v>
      </c>
      <c r="L182" s="14" t="s">
        <v>73</v>
      </c>
      <c r="M182" s="14" t="s">
        <v>74</v>
      </c>
      <c r="N182" s="14" t="s">
        <v>247</v>
      </c>
      <c r="O182" s="11" t="s">
        <v>74</v>
      </c>
      <c r="P182" s="14" t="s">
        <v>74</v>
      </c>
      <c r="Q182" s="2"/>
      <c r="R182" s="190"/>
      <c r="S182" s="43" t="s">
        <v>76</v>
      </c>
      <c r="T182" s="190"/>
      <c r="U182" s="190"/>
      <c r="V182" s="9" t="s">
        <v>77</v>
      </c>
      <c r="W182" s="216" t="s">
        <v>267</v>
      </c>
      <c r="X182" s="72">
        <v>43901</v>
      </c>
      <c r="Y182" s="24" t="s">
        <v>188</v>
      </c>
    </row>
    <row r="183" spans="1:25" s="9" customFormat="1" ht="158.25" hidden="1" customHeight="1" x14ac:dyDescent="0.2">
      <c r="A183" s="291" t="e">
        <f t="shared" si="9"/>
        <v>#VALUE!</v>
      </c>
      <c r="B183" s="13">
        <v>43913</v>
      </c>
      <c r="C183" s="13" t="str">
        <f t="shared" ref="C183:C258" si="11">"USBP"</f>
        <v>USBP</v>
      </c>
      <c r="D183" s="11" t="s">
        <v>33</v>
      </c>
      <c r="E183" s="11" t="s">
        <v>33</v>
      </c>
      <c r="F183" s="11" t="s">
        <v>107</v>
      </c>
      <c r="G183" s="2" t="s">
        <v>89</v>
      </c>
      <c r="H183" s="163" t="str">
        <f t="shared" si="10"/>
        <v>Chula Vista, CA</v>
      </c>
      <c r="I183" s="129">
        <v>1</v>
      </c>
      <c r="J183" s="11" t="s">
        <v>74</v>
      </c>
      <c r="L183" s="11" t="s">
        <v>73</v>
      </c>
      <c r="M183" s="11" t="s">
        <v>74</v>
      </c>
      <c r="N183" s="11" t="s">
        <v>213</v>
      </c>
      <c r="O183" s="11" t="s">
        <v>74</v>
      </c>
      <c r="P183" s="11" t="s">
        <v>74</v>
      </c>
      <c r="Q183" s="2"/>
      <c r="R183" s="190"/>
      <c r="S183" s="43" t="s">
        <v>76</v>
      </c>
      <c r="T183" s="190"/>
      <c r="U183" s="190"/>
      <c r="V183" s="9" t="s">
        <v>77</v>
      </c>
      <c r="W183" s="219" t="s">
        <v>268</v>
      </c>
      <c r="X183" s="137">
        <v>43907</v>
      </c>
      <c r="Y183" s="138" t="s">
        <v>188</v>
      </c>
    </row>
    <row r="184" spans="1:25" s="66" customFormat="1" ht="67.5" hidden="1" customHeight="1" x14ac:dyDescent="0.2">
      <c r="A184" s="291" t="e">
        <f t="shared" si="9"/>
        <v>#VALUE!</v>
      </c>
      <c r="B184" s="56">
        <v>43904</v>
      </c>
      <c r="C184" s="13" t="str">
        <f t="shared" si="11"/>
        <v>USBP</v>
      </c>
      <c r="D184" s="44" t="s">
        <v>35</v>
      </c>
      <c r="E184" s="44" t="s">
        <v>179</v>
      </c>
      <c r="F184" s="44"/>
      <c r="G184" s="44" t="s">
        <v>89</v>
      </c>
      <c r="H184" s="163" t="str">
        <f t="shared" si="10"/>
        <v>Tucson, AZ</v>
      </c>
      <c r="I184" s="251">
        <v>1</v>
      </c>
      <c r="J184" s="44" t="s">
        <v>74</v>
      </c>
      <c r="K184" s="9"/>
      <c r="L184" s="44" t="s">
        <v>74</v>
      </c>
      <c r="M184" s="44" t="s">
        <v>74</v>
      </c>
      <c r="N184" s="44"/>
      <c r="O184" s="11" t="s">
        <v>74</v>
      </c>
      <c r="P184" s="44" t="s">
        <v>74</v>
      </c>
      <c r="Q184" s="44"/>
      <c r="R184" s="190"/>
      <c r="S184" s="43" t="s">
        <v>76</v>
      </c>
      <c r="T184" s="190"/>
      <c r="U184" s="190"/>
      <c r="V184" s="66" t="s">
        <v>77</v>
      </c>
      <c r="W184" s="219" t="s">
        <v>269</v>
      </c>
      <c r="X184" s="56">
        <v>43897</v>
      </c>
      <c r="Y184" s="57" t="s">
        <v>188</v>
      </c>
    </row>
    <row r="185" spans="1:25" s="9" customFormat="1" ht="48" hidden="1" x14ac:dyDescent="0.2">
      <c r="A185" s="291" t="e">
        <f t="shared" si="9"/>
        <v>#VALUE!</v>
      </c>
      <c r="B185" s="46">
        <v>43906</v>
      </c>
      <c r="C185" s="13" t="str">
        <f t="shared" si="11"/>
        <v>USBP</v>
      </c>
      <c r="D185" s="45" t="s">
        <v>35</v>
      </c>
      <c r="E185" s="45" t="s">
        <v>270</v>
      </c>
      <c r="F185" s="45"/>
      <c r="G185" s="44" t="s">
        <v>89</v>
      </c>
      <c r="H185" s="163" t="str">
        <f t="shared" si="10"/>
        <v>Casa Grande, AZ</v>
      </c>
      <c r="I185" s="249">
        <v>1</v>
      </c>
      <c r="J185" s="45" t="s">
        <v>74</v>
      </c>
      <c r="L185" s="45" t="s">
        <v>74</v>
      </c>
      <c r="M185" s="45" t="s">
        <v>74</v>
      </c>
      <c r="N185" s="43"/>
      <c r="O185" s="11" t="s">
        <v>74</v>
      </c>
      <c r="P185" s="43" t="s">
        <v>74</v>
      </c>
      <c r="Q185" s="44"/>
      <c r="R185" s="190"/>
      <c r="S185" s="43" t="s">
        <v>76</v>
      </c>
      <c r="T185" s="190"/>
      <c r="U185" s="190"/>
      <c r="V185" s="66" t="s">
        <v>77</v>
      </c>
      <c r="W185" s="219" t="s">
        <v>271</v>
      </c>
      <c r="X185" s="162" t="s">
        <v>272</v>
      </c>
      <c r="Y185" s="162" t="s">
        <v>273</v>
      </c>
    </row>
    <row r="186" spans="1:25" s="9" customFormat="1" ht="80" hidden="1" x14ac:dyDescent="0.2">
      <c r="A186" s="291" t="e">
        <f t="shared" si="9"/>
        <v>#VALUE!</v>
      </c>
      <c r="B186" s="56">
        <v>43904</v>
      </c>
      <c r="C186" s="13" t="str">
        <f t="shared" si="11"/>
        <v>USBP</v>
      </c>
      <c r="D186" s="44" t="s">
        <v>35</v>
      </c>
      <c r="E186" s="44" t="s">
        <v>177</v>
      </c>
      <c r="F186" s="44"/>
      <c r="G186" s="44" t="s">
        <v>89</v>
      </c>
      <c r="H186" s="163" t="str">
        <f t="shared" si="10"/>
        <v>Why, AZ</v>
      </c>
      <c r="I186" s="251">
        <v>1</v>
      </c>
      <c r="J186" s="45" t="s">
        <v>73</v>
      </c>
      <c r="L186" s="45" t="s">
        <v>74</v>
      </c>
      <c r="M186" s="45" t="s">
        <v>74</v>
      </c>
      <c r="N186" s="73"/>
      <c r="O186" s="11" t="s">
        <v>74</v>
      </c>
      <c r="P186" s="44" t="s">
        <v>74</v>
      </c>
      <c r="Q186" s="44"/>
      <c r="R186" s="190"/>
      <c r="S186" s="43" t="s">
        <v>76</v>
      </c>
      <c r="T186" s="190"/>
      <c r="U186" s="190"/>
      <c r="V186" s="66" t="s">
        <v>77</v>
      </c>
      <c r="W186" s="219" t="s">
        <v>274</v>
      </c>
      <c r="X186" s="56">
        <v>43896</v>
      </c>
      <c r="Y186" s="57" t="s">
        <v>188</v>
      </c>
    </row>
    <row r="187" spans="1:25" s="9" customFormat="1" ht="64" hidden="1" x14ac:dyDescent="0.2">
      <c r="A187" s="291" t="e">
        <f t="shared" si="9"/>
        <v>#VALUE!</v>
      </c>
      <c r="B187" s="13">
        <v>43909</v>
      </c>
      <c r="C187" s="13" t="str">
        <f t="shared" si="11"/>
        <v>USBP</v>
      </c>
      <c r="D187" s="11" t="s">
        <v>35</v>
      </c>
      <c r="E187" s="11" t="s">
        <v>179</v>
      </c>
      <c r="F187" s="11"/>
      <c r="G187" s="2" t="s">
        <v>89</v>
      </c>
      <c r="H187" s="163" t="str">
        <f t="shared" si="10"/>
        <v>Tucson, AZ</v>
      </c>
      <c r="I187" s="129">
        <v>1</v>
      </c>
      <c r="J187" s="11" t="s">
        <v>73</v>
      </c>
      <c r="L187" s="11" t="s">
        <v>73</v>
      </c>
      <c r="M187" s="11" t="s">
        <v>74</v>
      </c>
      <c r="N187" s="11" t="s">
        <v>192</v>
      </c>
      <c r="O187" s="11" t="s">
        <v>74</v>
      </c>
      <c r="P187" s="11" t="s">
        <v>74</v>
      </c>
      <c r="Q187" s="2"/>
      <c r="R187" s="190"/>
      <c r="S187" s="43" t="s">
        <v>76</v>
      </c>
      <c r="T187" s="190"/>
      <c r="U187" s="190"/>
      <c r="V187" s="9" t="s">
        <v>77</v>
      </c>
      <c r="W187" s="226" t="s">
        <v>275</v>
      </c>
      <c r="X187" s="172" t="s">
        <v>199</v>
      </c>
      <c r="Y187" s="173" t="s">
        <v>188</v>
      </c>
    </row>
    <row r="188" spans="1:25" s="9" customFormat="1" ht="48" hidden="1" x14ac:dyDescent="0.2">
      <c r="A188" s="291" t="e">
        <f t="shared" si="9"/>
        <v>#VALUE!</v>
      </c>
      <c r="B188" s="37">
        <v>43909</v>
      </c>
      <c r="C188" s="13" t="str">
        <f t="shared" si="11"/>
        <v>USBP</v>
      </c>
      <c r="D188" s="35" t="s">
        <v>36</v>
      </c>
      <c r="E188" s="35" t="s">
        <v>36</v>
      </c>
      <c r="F188" s="35" t="s">
        <v>107</v>
      </c>
      <c r="G188" s="2" t="s">
        <v>89</v>
      </c>
      <c r="H188" s="163" t="str">
        <f t="shared" si="10"/>
        <v>Yuma, AZ</v>
      </c>
      <c r="I188" s="252">
        <v>1</v>
      </c>
      <c r="J188" s="35" t="s">
        <v>73</v>
      </c>
      <c r="L188" s="35" t="s">
        <v>73</v>
      </c>
      <c r="M188" s="35" t="s">
        <v>74</v>
      </c>
      <c r="N188" s="11" t="s">
        <v>192</v>
      </c>
      <c r="O188" s="11" t="s">
        <v>74</v>
      </c>
      <c r="P188" s="11" t="s">
        <v>74</v>
      </c>
      <c r="Q188" s="2"/>
      <c r="R188" s="190"/>
      <c r="S188" s="43" t="s">
        <v>76</v>
      </c>
      <c r="T188" s="190"/>
      <c r="U188" s="190"/>
      <c r="V188" s="9" t="s">
        <v>77</v>
      </c>
      <c r="W188" s="221" t="s">
        <v>276</v>
      </c>
      <c r="X188" s="13">
        <v>43900</v>
      </c>
      <c r="Y188" s="163" t="s">
        <v>188</v>
      </c>
    </row>
    <row r="189" spans="1:25" s="9" customFormat="1" ht="48" hidden="1" x14ac:dyDescent="0.2">
      <c r="A189" s="291" t="e">
        <f t="shared" si="9"/>
        <v>#VALUE!</v>
      </c>
      <c r="B189" s="37">
        <v>43909</v>
      </c>
      <c r="C189" s="13" t="str">
        <f t="shared" si="11"/>
        <v>USBP</v>
      </c>
      <c r="D189" s="35" t="s">
        <v>36</v>
      </c>
      <c r="E189" s="35" t="s">
        <v>36</v>
      </c>
      <c r="F189" s="35" t="s">
        <v>85</v>
      </c>
      <c r="G189" s="2" t="s">
        <v>89</v>
      </c>
      <c r="H189" s="163" t="str">
        <f t="shared" si="10"/>
        <v>Yuma, AZ</v>
      </c>
      <c r="I189" s="252">
        <v>1</v>
      </c>
      <c r="J189" s="35" t="s">
        <v>73</v>
      </c>
      <c r="L189" s="35" t="s">
        <v>73</v>
      </c>
      <c r="M189" s="35" t="s">
        <v>74</v>
      </c>
      <c r="N189" s="11" t="s">
        <v>192</v>
      </c>
      <c r="O189" s="11" t="s">
        <v>74</v>
      </c>
      <c r="P189" s="11" t="s">
        <v>74</v>
      </c>
      <c r="Q189" s="2"/>
      <c r="R189" s="190"/>
      <c r="S189" s="43" t="s">
        <v>76</v>
      </c>
      <c r="T189" s="190"/>
      <c r="U189" s="190"/>
      <c r="V189" s="29" t="s">
        <v>80</v>
      </c>
      <c r="W189" s="221" t="s">
        <v>277</v>
      </c>
      <c r="X189" s="13">
        <v>43900</v>
      </c>
      <c r="Y189" s="163" t="s">
        <v>188</v>
      </c>
    </row>
    <row r="190" spans="1:25" s="9" customFormat="1" ht="48" hidden="1" x14ac:dyDescent="0.2">
      <c r="A190" s="291" t="e">
        <f t="shared" si="9"/>
        <v>#VALUE!</v>
      </c>
      <c r="B190" s="37">
        <v>43908</v>
      </c>
      <c r="C190" s="13" t="str">
        <f t="shared" si="11"/>
        <v>USBP</v>
      </c>
      <c r="D190" s="35" t="s">
        <v>25</v>
      </c>
      <c r="E190" s="35" t="s">
        <v>278</v>
      </c>
      <c r="F190" s="35"/>
      <c r="G190" s="2" t="s">
        <v>86</v>
      </c>
      <c r="H190" s="163" t="str">
        <f t="shared" si="10"/>
        <v>Alpine, TX</v>
      </c>
      <c r="I190" s="252">
        <v>1</v>
      </c>
      <c r="J190" s="35" t="s">
        <v>73</v>
      </c>
      <c r="L190" s="35" t="s">
        <v>73</v>
      </c>
      <c r="M190" s="35" t="s">
        <v>74</v>
      </c>
      <c r="N190" s="11" t="s">
        <v>210</v>
      </c>
      <c r="O190" s="11" t="s">
        <v>74</v>
      </c>
      <c r="P190" s="11" t="s">
        <v>74</v>
      </c>
      <c r="Q190" s="2"/>
      <c r="R190" s="190"/>
      <c r="S190" s="43" t="s">
        <v>76</v>
      </c>
      <c r="T190" s="190"/>
      <c r="U190" s="190"/>
      <c r="V190" s="9" t="s">
        <v>77</v>
      </c>
      <c r="W190" s="217" t="s">
        <v>279</v>
      </c>
      <c r="X190" s="55">
        <v>43908</v>
      </c>
      <c r="Y190" s="163" t="s">
        <v>188</v>
      </c>
    </row>
    <row r="191" spans="1:25" s="9" customFormat="1" ht="32" hidden="1" x14ac:dyDescent="0.2">
      <c r="A191" s="291" t="e">
        <f t="shared" si="9"/>
        <v>#VALUE!</v>
      </c>
      <c r="B191" s="13">
        <v>43916</v>
      </c>
      <c r="C191" s="13" t="str">
        <f t="shared" si="11"/>
        <v>USBP</v>
      </c>
      <c r="D191" s="11" t="s">
        <v>33</v>
      </c>
      <c r="E191" s="11" t="s">
        <v>157</v>
      </c>
      <c r="F191" s="11"/>
      <c r="G191" s="2" t="s">
        <v>89</v>
      </c>
      <c r="H191" s="163" t="str">
        <f t="shared" si="10"/>
        <v>San Diego, CA</v>
      </c>
      <c r="I191" s="129">
        <v>1</v>
      </c>
      <c r="J191" s="11" t="s">
        <v>74</v>
      </c>
      <c r="L191" s="11" t="s">
        <v>73</v>
      </c>
      <c r="M191" s="11" t="s">
        <v>74</v>
      </c>
      <c r="N191" s="11" t="s">
        <v>280</v>
      </c>
      <c r="O191" s="11" t="s">
        <v>73</v>
      </c>
      <c r="P191" s="11" t="s">
        <v>74</v>
      </c>
      <c r="Q191" s="2"/>
      <c r="R191" s="190"/>
      <c r="S191" s="43" t="s">
        <v>76</v>
      </c>
      <c r="T191" s="190"/>
      <c r="U191" s="190"/>
      <c r="V191" s="9" t="s">
        <v>77</v>
      </c>
      <c r="W191" s="216"/>
      <c r="X191" s="137"/>
      <c r="Y191" s="138"/>
    </row>
    <row r="192" spans="1:25" s="9" customFormat="1" ht="96" hidden="1" x14ac:dyDescent="0.2">
      <c r="A192" s="291" t="e">
        <f t="shared" si="9"/>
        <v>#VALUE!</v>
      </c>
      <c r="B192" s="13">
        <v>43916</v>
      </c>
      <c r="C192" s="13" t="str">
        <f t="shared" si="11"/>
        <v>USBP</v>
      </c>
      <c r="D192" s="11" t="s">
        <v>33</v>
      </c>
      <c r="E192" s="11" t="s">
        <v>157</v>
      </c>
      <c r="F192" s="11"/>
      <c r="G192" s="2" t="s">
        <v>89</v>
      </c>
      <c r="H192" s="163" t="str">
        <f t="shared" si="10"/>
        <v>San Diego, CA</v>
      </c>
      <c r="I192" s="129">
        <v>1</v>
      </c>
      <c r="J192" s="11" t="s">
        <v>74</v>
      </c>
      <c r="L192" s="11" t="s">
        <v>73</v>
      </c>
      <c r="M192" s="11" t="s">
        <v>74</v>
      </c>
      <c r="N192" s="11" t="s">
        <v>280</v>
      </c>
      <c r="O192" s="11" t="s">
        <v>73</v>
      </c>
      <c r="P192" s="11" t="s">
        <v>73</v>
      </c>
      <c r="Q192" s="2" t="s">
        <v>75</v>
      </c>
      <c r="R192" s="190"/>
      <c r="S192" s="43" t="s">
        <v>76</v>
      </c>
      <c r="T192" s="190"/>
      <c r="U192" s="190"/>
      <c r="V192" s="9" t="s">
        <v>77</v>
      </c>
      <c r="W192" s="216" t="s">
        <v>281</v>
      </c>
      <c r="X192" s="137"/>
      <c r="Y192" s="138"/>
    </row>
    <row r="193" spans="1:25" s="9" customFormat="1" ht="64" hidden="1" x14ac:dyDescent="0.2">
      <c r="A193" s="291" t="e">
        <f t="shared" si="9"/>
        <v>#VALUE!</v>
      </c>
      <c r="B193" s="13">
        <v>43916</v>
      </c>
      <c r="C193" s="13" t="str">
        <f t="shared" si="11"/>
        <v>USBP</v>
      </c>
      <c r="D193" s="11" t="s">
        <v>33</v>
      </c>
      <c r="E193" s="11" t="s">
        <v>157</v>
      </c>
      <c r="F193" s="11"/>
      <c r="G193" s="2" t="s">
        <v>89</v>
      </c>
      <c r="H193" s="163" t="str">
        <f t="shared" si="10"/>
        <v>San Diego, CA</v>
      </c>
      <c r="I193" s="129">
        <v>1</v>
      </c>
      <c r="J193" s="11" t="s">
        <v>74</v>
      </c>
      <c r="L193" s="11" t="s">
        <v>73</v>
      </c>
      <c r="M193" s="11" t="s">
        <v>74</v>
      </c>
      <c r="N193" s="11" t="s">
        <v>280</v>
      </c>
      <c r="O193" s="11" t="s">
        <v>74</v>
      </c>
      <c r="P193" s="11" t="s">
        <v>73</v>
      </c>
      <c r="Q193" s="2" t="s">
        <v>75</v>
      </c>
      <c r="R193" s="190"/>
      <c r="S193" s="43" t="s">
        <v>76</v>
      </c>
      <c r="T193" s="190"/>
      <c r="U193" s="190"/>
      <c r="V193" s="9" t="s">
        <v>77</v>
      </c>
      <c r="W193" s="216" t="s">
        <v>282</v>
      </c>
      <c r="X193" s="137"/>
      <c r="Y193" s="138"/>
    </row>
    <row r="194" spans="1:25" s="9" customFormat="1" ht="48" hidden="1" x14ac:dyDescent="0.2">
      <c r="A194" s="291" t="e">
        <f t="shared" si="9"/>
        <v>#VALUE!</v>
      </c>
      <c r="B194" s="13">
        <v>43913</v>
      </c>
      <c r="C194" s="13" t="str">
        <f t="shared" si="11"/>
        <v>USBP</v>
      </c>
      <c r="D194" s="11" t="s">
        <v>36</v>
      </c>
      <c r="E194" s="11" t="s">
        <v>283</v>
      </c>
      <c r="F194" s="11"/>
      <c r="G194" s="2" t="s">
        <v>89</v>
      </c>
      <c r="H194" s="163" t="str">
        <f t="shared" si="10"/>
        <v>Blythe, CA</v>
      </c>
      <c r="I194" s="129">
        <v>1</v>
      </c>
      <c r="J194" s="11" t="s">
        <v>73</v>
      </c>
      <c r="L194" s="11" t="s">
        <v>73</v>
      </c>
      <c r="M194" s="11" t="s">
        <v>74</v>
      </c>
      <c r="N194" s="11" t="s">
        <v>213</v>
      </c>
      <c r="O194" s="11" t="s">
        <v>74</v>
      </c>
      <c r="P194" s="11" t="s">
        <v>74</v>
      </c>
      <c r="Q194" s="2"/>
      <c r="R194" s="190"/>
      <c r="S194" s="43" t="s">
        <v>76</v>
      </c>
      <c r="T194" s="190"/>
      <c r="U194" s="190"/>
      <c r="V194" s="9" t="s">
        <v>77</v>
      </c>
      <c r="W194" s="216" t="s">
        <v>284</v>
      </c>
      <c r="X194" s="164" t="s">
        <v>285</v>
      </c>
      <c r="Y194" s="159" t="s">
        <v>188</v>
      </c>
    </row>
    <row r="195" spans="1:25" s="9" customFormat="1" ht="48" hidden="1" x14ac:dyDescent="0.2">
      <c r="A195" s="291" t="e">
        <f t="shared" si="9"/>
        <v>#VALUE!</v>
      </c>
      <c r="B195" s="13">
        <v>43913</v>
      </c>
      <c r="C195" s="13" t="str">
        <f t="shared" si="11"/>
        <v>USBP</v>
      </c>
      <c r="D195" s="11" t="s">
        <v>36</v>
      </c>
      <c r="E195" s="11" t="s">
        <v>283</v>
      </c>
      <c r="F195" s="11"/>
      <c r="G195" s="2" t="s">
        <v>89</v>
      </c>
      <c r="H195" s="163" t="str">
        <f t="shared" si="10"/>
        <v>Blythe, CA</v>
      </c>
      <c r="I195" s="129">
        <v>1</v>
      </c>
      <c r="J195" s="11" t="s">
        <v>73</v>
      </c>
      <c r="L195" s="11" t="s">
        <v>73</v>
      </c>
      <c r="M195" s="11" t="s">
        <v>74</v>
      </c>
      <c r="N195" s="11" t="s">
        <v>213</v>
      </c>
      <c r="O195" s="11" t="s">
        <v>74</v>
      </c>
      <c r="P195" s="11" t="s">
        <v>74</v>
      </c>
      <c r="Q195" s="2"/>
      <c r="R195" s="190"/>
      <c r="S195" s="43" t="s">
        <v>76</v>
      </c>
      <c r="T195" s="190"/>
      <c r="U195" s="190"/>
      <c r="V195" s="9" t="s">
        <v>77</v>
      </c>
      <c r="W195" s="216" t="s">
        <v>284</v>
      </c>
      <c r="X195" s="164" t="s">
        <v>285</v>
      </c>
      <c r="Y195" s="159" t="s">
        <v>188</v>
      </c>
    </row>
    <row r="196" spans="1:25" s="9" customFormat="1" ht="48" hidden="1" x14ac:dyDescent="0.2">
      <c r="A196" s="291" t="e">
        <f t="shared" ref="A196:A259" si="12">A195+1</f>
        <v>#VALUE!</v>
      </c>
      <c r="B196" s="13">
        <v>43913</v>
      </c>
      <c r="C196" s="13" t="str">
        <f t="shared" si="11"/>
        <v>USBP</v>
      </c>
      <c r="D196" s="11" t="s">
        <v>36</v>
      </c>
      <c r="E196" s="11" t="s">
        <v>283</v>
      </c>
      <c r="F196" s="11"/>
      <c r="G196" s="2" t="s">
        <v>89</v>
      </c>
      <c r="H196" s="163" t="str">
        <f t="shared" si="10"/>
        <v>Blythe, CA</v>
      </c>
      <c r="I196" s="129">
        <v>1</v>
      </c>
      <c r="J196" s="11" t="s">
        <v>73</v>
      </c>
      <c r="L196" s="11" t="s">
        <v>73</v>
      </c>
      <c r="M196" s="11" t="s">
        <v>74</v>
      </c>
      <c r="N196" s="11" t="s">
        <v>213</v>
      </c>
      <c r="O196" s="11" t="s">
        <v>74</v>
      </c>
      <c r="P196" s="11" t="s">
        <v>74</v>
      </c>
      <c r="Q196" s="2"/>
      <c r="R196" s="190"/>
      <c r="S196" s="43" t="s">
        <v>76</v>
      </c>
      <c r="T196" s="190"/>
      <c r="U196" s="190"/>
      <c r="V196" s="9" t="s">
        <v>77</v>
      </c>
      <c r="W196" s="216" t="s">
        <v>284</v>
      </c>
      <c r="X196" s="164" t="s">
        <v>285</v>
      </c>
      <c r="Y196" s="159" t="s">
        <v>188</v>
      </c>
    </row>
    <row r="197" spans="1:25" s="9" customFormat="1" ht="48" hidden="1" x14ac:dyDescent="0.2">
      <c r="A197" s="291" t="e">
        <f t="shared" si="12"/>
        <v>#VALUE!</v>
      </c>
      <c r="B197" s="13">
        <v>43913</v>
      </c>
      <c r="C197" s="13" t="str">
        <f t="shared" si="11"/>
        <v>USBP</v>
      </c>
      <c r="D197" s="11" t="s">
        <v>36</v>
      </c>
      <c r="E197" s="11" t="s">
        <v>283</v>
      </c>
      <c r="F197" s="11"/>
      <c r="G197" s="2" t="s">
        <v>89</v>
      </c>
      <c r="H197" s="163" t="str">
        <f t="shared" si="10"/>
        <v>Blythe, CA</v>
      </c>
      <c r="I197" s="129">
        <v>1</v>
      </c>
      <c r="J197" s="11" t="s">
        <v>73</v>
      </c>
      <c r="L197" s="11" t="s">
        <v>73</v>
      </c>
      <c r="M197" s="11" t="s">
        <v>74</v>
      </c>
      <c r="N197" s="11" t="s">
        <v>213</v>
      </c>
      <c r="O197" s="11" t="s">
        <v>74</v>
      </c>
      <c r="P197" s="11" t="s">
        <v>74</v>
      </c>
      <c r="Q197" s="2"/>
      <c r="R197" s="190"/>
      <c r="S197" s="43" t="s">
        <v>76</v>
      </c>
      <c r="T197" s="190"/>
      <c r="U197" s="190"/>
      <c r="V197" s="9" t="s">
        <v>77</v>
      </c>
      <c r="W197" s="216" t="s">
        <v>284</v>
      </c>
      <c r="X197" s="164" t="s">
        <v>285</v>
      </c>
      <c r="Y197" s="159" t="s">
        <v>188</v>
      </c>
    </row>
    <row r="198" spans="1:25" s="9" customFormat="1" ht="48" hidden="1" x14ac:dyDescent="0.2">
      <c r="A198" s="291" t="e">
        <f t="shared" si="12"/>
        <v>#VALUE!</v>
      </c>
      <c r="B198" s="13">
        <v>43913</v>
      </c>
      <c r="C198" s="13" t="str">
        <f t="shared" si="11"/>
        <v>USBP</v>
      </c>
      <c r="D198" s="11" t="s">
        <v>36</v>
      </c>
      <c r="E198" s="11" t="s">
        <v>283</v>
      </c>
      <c r="F198" s="11"/>
      <c r="G198" s="2" t="s">
        <v>89</v>
      </c>
      <c r="H198" s="163" t="str">
        <f t="shared" si="10"/>
        <v>Blythe, CA</v>
      </c>
      <c r="I198" s="129">
        <v>1</v>
      </c>
      <c r="J198" s="11" t="s">
        <v>73</v>
      </c>
      <c r="L198" s="11" t="s">
        <v>73</v>
      </c>
      <c r="M198" s="11" t="s">
        <v>74</v>
      </c>
      <c r="N198" s="11" t="s">
        <v>213</v>
      </c>
      <c r="O198" s="11" t="s">
        <v>74</v>
      </c>
      <c r="P198" s="11" t="s">
        <v>74</v>
      </c>
      <c r="Q198" s="2"/>
      <c r="R198" s="190"/>
      <c r="S198" s="43" t="s">
        <v>76</v>
      </c>
      <c r="T198" s="190"/>
      <c r="U198" s="190"/>
      <c r="V198" s="9" t="s">
        <v>77</v>
      </c>
      <c r="W198" s="216" t="s">
        <v>284</v>
      </c>
      <c r="X198" s="164" t="s">
        <v>285</v>
      </c>
      <c r="Y198" s="159" t="s">
        <v>188</v>
      </c>
    </row>
    <row r="199" spans="1:25" s="9" customFormat="1" ht="48" hidden="1" x14ac:dyDescent="0.2">
      <c r="A199" s="291" t="e">
        <f t="shared" si="12"/>
        <v>#VALUE!</v>
      </c>
      <c r="B199" s="13">
        <v>43913</v>
      </c>
      <c r="C199" s="13" t="str">
        <f t="shared" si="11"/>
        <v>USBP</v>
      </c>
      <c r="D199" s="11" t="s">
        <v>36</v>
      </c>
      <c r="E199" s="11" t="s">
        <v>283</v>
      </c>
      <c r="F199" s="11"/>
      <c r="G199" s="2" t="s">
        <v>89</v>
      </c>
      <c r="H199" s="163" t="str">
        <f t="shared" si="10"/>
        <v>Blythe, CA</v>
      </c>
      <c r="I199" s="129">
        <v>1</v>
      </c>
      <c r="J199" s="11" t="s">
        <v>73</v>
      </c>
      <c r="L199" s="11" t="s">
        <v>73</v>
      </c>
      <c r="M199" s="11" t="s">
        <v>74</v>
      </c>
      <c r="N199" s="11" t="s">
        <v>213</v>
      </c>
      <c r="O199" s="11" t="s">
        <v>74</v>
      </c>
      <c r="P199" s="11" t="s">
        <v>74</v>
      </c>
      <c r="Q199" s="2"/>
      <c r="R199" s="190"/>
      <c r="S199" s="43" t="s">
        <v>76</v>
      </c>
      <c r="T199" s="190"/>
      <c r="U199" s="190"/>
      <c r="V199" s="9" t="s">
        <v>77</v>
      </c>
      <c r="W199" s="216" t="s">
        <v>284</v>
      </c>
      <c r="X199" s="164" t="s">
        <v>285</v>
      </c>
      <c r="Y199" s="159" t="s">
        <v>188</v>
      </c>
    </row>
    <row r="200" spans="1:25" s="9" customFormat="1" ht="48" hidden="1" x14ac:dyDescent="0.2">
      <c r="A200" s="291" t="e">
        <f t="shared" si="12"/>
        <v>#VALUE!</v>
      </c>
      <c r="B200" s="13">
        <v>43913</v>
      </c>
      <c r="C200" s="13" t="str">
        <f t="shared" si="11"/>
        <v>USBP</v>
      </c>
      <c r="D200" s="11" t="s">
        <v>36</v>
      </c>
      <c r="E200" s="11" t="s">
        <v>283</v>
      </c>
      <c r="F200" s="11"/>
      <c r="G200" s="2" t="s">
        <v>89</v>
      </c>
      <c r="H200" s="163" t="str">
        <f t="shared" si="10"/>
        <v>Blythe, CA</v>
      </c>
      <c r="I200" s="129">
        <v>1</v>
      </c>
      <c r="J200" s="11" t="s">
        <v>73</v>
      </c>
      <c r="L200" s="11" t="s">
        <v>73</v>
      </c>
      <c r="M200" s="11" t="s">
        <v>74</v>
      </c>
      <c r="N200" s="11" t="s">
        <v>213</v>
      </c>
      <c r="O200" s="11" t="s">
        <v>74</v>
      </c>
      <c r="P200" s="11" t="s">
        <v>74</v>
      </c>
      <c r="Q200" s="2"/>
      <c r="R200" s="190"/>
      <c r="S200" s="43" t="s">
        <v>76</v>
      </c>
      <c r="T200" s="190"/>
      <c r="U200" s="190"/>
      <c r="V200" s="9" t="s">
        <v>77</v>
      </c>
      <c r="W200" s="216" t="s">
        <v>284</v>
      </c>
      <c r="X200" s="164" t="s">
        <v>285</v>
      </c>
      <c r="Y200" s="159" t="s">
        <v>188</v>
      </c>
    </row>
    <row r="201" spans="1:25" s="9" customFormat="1" ht="48" hidden="1" x14ac:dyDescent="0.2">
      <c r="A201" s="291" t="e">
        <f t="shared" si="12"/>
        <v>#VALUE!</v>
      </c>
      <c r="B201" s="13">
        <v>43913</v>
      </c>
      <c r="C201" s="13" t="str">
        <f t="shared" si="11"/>
        <v>USBP</v>
      </c>
      <c r="D201" s="11" t="s">
        <v>36</v>
      </c>
      <c r="E201" s="11" t="s">
        <v>283</v>
      </c>
      <c r="F201" s="11"/>
      <c r="G201" s="2" t="s">
        <v>89</v>
      </c>
      <c r="H201" s="163" t="str">
        <f t="shared" si="10"/>
        <v>Blythe, CA</v>
      </c>
      <c r="I201" s="129">
        <v>1</v>
      </c>
      <c r="J201" s="11" t="s">
        <v>73</v>
      </c>
      <c r="L201" s="11" t="s">
        <v>73</v>
      </c>
      <c r="M201" s="11" t="s">
        <v>74</v>
      </c>
      <c r="N201" s="11" t="s">
        <v>213</v>
      </c>
      <c r="O201" s="11" t="s">
        <v>74</v>
      </c>
      <c r="P201" s="11" t="s">
        <v>74</v>
      </c>
      <c r="Q201" s="2"/>
      <c r="R201" s="190"/>
      <c r="S201" s="43" t="s">
        <v>76</v>
      </c>
      <c r="T201" s="190"/>
      <c r="U201" s="190"/>
      <c r="V201" s="9" t="s">
        <v>77</v>
      </c>
      <c r="W201" s="216" t="s">
        <v>284</v>
      </c>
      <c r="X201" s="164" t="s">
        <v>285</v>
      </c>
      <c r="Y201" s="159" t="s">
        <v>188</v>
      </c>
    </row>
    <row r="202" spans="1:25" s="9" customFormat="1" ht="48" hidden="1" x14ac:dyDescent="0.2">
      <c r="A202" s="291" t="e">
        <f t="shared" si="12"/>
        <v>#VALUE!</v>
      </c>
      <c r="B202" s="13">
        <v>43913</v>
      </c>
      <c r="C202" s="13" t="str">
        <f t="shared" si="11"/>
        <v>USBP</v>
      </c>
      <c r="D202" s="11" t="s">
        <v>36</v>
      </c>
      <c r="E202" s="11" t="s">
        <v>283</v>
      </c>
      <c r="F202" s="11"/>
      <c r="G202" s="2" t="s">
        <v>89</v>
      </c>
      <c r="H202" s="163" t="str">
        <f t="shared" si="10"/>
        <v>Blythe, CA</v>
      </c>
      <c r="I202" s="129">
        <v>1</v>
      </c>
      <c r="J202" s="11" t="s">
        <v>73</v>
      </c>
      <c r="L202" s="11" t="s">
        <v>73</v>
      </c>
      <c r="M202" s="11" t="s">
        <v>74</v>
      </c>
      <c r="N202" s="11" t="s">
        <v>213</v>
      </c>
      <c r="O202" s="11" t="s">
        <v>74</v>
      </c>
      <c r="P202" s="11" t="s">
        <v>74</v>
      </c>
      <c r="Q202" s="2"/>
      <c r="R202" s="190"/>
      <c r="S202" s="43" t="s">
        <v>76</v>
      </c>
      <c r="T202" s="190"/>
      <c r="U202" s="190"/>
      <c r="V202" s="9" t="s">
        <v>77</v>
      </c>
      <c r="W202" s="216" t="s">
        <v>284</v>
      </c>
      <c r="X202" s="164" t="s">
        <v>285</v>
      </c>
      <c r="Y202" s="159" t="s">
        <v>188</v>
      </c>
    </row>
    <row r="203" spans="1:25" s="9" customFormat="1" ht="48" hidden="1" x14ac:dyDescent="0.2">
      <c r="A203" s="291" t="e">
        <f t="shared" si="12"/>
        <v>#VALUE!</v>
      </c>
      <c r="B203" s="13">
        <v>43909</v>
      </c>
      <c r="C203" s="13" t="str">
        <f t="shared" si="11"/>
        <v>USBP</v>
      </c>
      <c r="D203" s="11" t="s">
        <v>36</v>
      </c>
      <c r="E203" s="11" t="s">
        <v>283</v>
      </c>
      <c r="F203" s="11"/>
      <c r="G203" s="2" t="s">
        <v>89</v>
      </c>
      <c r="H203" s="163" t="str">
        <f t="shared" si="10"/>
        <v>Blythe, CA</v>
      </c>
      <c r="I203" s="129">
        <v>1</v>
      </c>
      <c r="K203" s="11" t="s">
        <v>74</v>
      </c>
      <c r="L203" s="11" t="s">
        <v>74</v>
      </c>
      <c r="M203" s="11" t="s">
        <v>74</v>
      </c>
      <c r="N203" s="11" t="s">
        <v>210</v>
      </c>
      <c r="O203" s="11" t="s">
        <v>73</v>
      </c>
      <c r="P203" s="11" t="s">
        <v>74</v>
      </c>
      <c r="Q203" s="2"/>
      <c r="R203" s="190"/>
      <c r="S203" s="43" t="s">
        <v>76</v>
      </c>
      <c r="T203" s="190"/>
      <c r="U203" s="190"/>
      <c r="V203" s="9" t="s">
        <v>77</v>
      </c>
      <c r="W203" s="221" t="s">
        <v>286</v>
      </c>
      <c r="X203" s="13">
        <v>43896</v>
      </c>
      <c r="Y203" s="173" t="s">
        <v>188</v>
      </c>
    </row>
    <row r="204" spans="1:25" s="66" customFormat="1" ht="48" hidden="1" x14ac:dyDescent="0.2">
      <c r="A204" s="291" t="e">
        <f t="shared" si="12"/>
        <v>#VALUE!</v>
      </c>
      <c r="B204" s="47">
        <v>43913</v>
      </c>
      <c r="C204" s="13" t="str">
        <f t="shared" si="11"/>
        <v>USBP</v>
      </c>
      <c r="D204" s="43" t="s">
        <v>35</v>
      </c>
      <c r="E204" s="43" t="s">
        <v>179</v>
      </c>
      <c r="F204" s="43"/>
      <c r="G204" s="44" t="s">
        <v>89</v>
      </c>
      <c r="H204" s="163" t="str">
        <f t="shared" si="10"/>
        <v>Tucson, AZ</v>
      </c>
      <c r="I204" s="248">
        <v>1</v>
      </c>
      <c r="J204" s="9"/>
      <c r="K204" s="43" t="s">
        <v>74</v>
      </c>
      <c r="L204" s="43" t="s">
        <v>73</v>
      </c>
      <c r="M204" s="43" t="s">
        <v>74</v>
      </c>
      <c r="N204" s="43" t="s">
        <v>213</v>
      </c>
      <c r="O204" s="11" t="s">
        <v>73</v>
      </c>
      <c r="P204" s="43" t="s">
        <v>73</v>
      </c>
      <c r="Q204" s="44" t="s">
        <v>75</v>
      </c>
      <c r="R204" s="190"/>
      <c r="S204" s="43" t="s">
        <v>76</v>
      </c>
      <c r="T204" s="190"/>
      <c r="U204" s="190"/>
      <c r="V204" s="53" t="s">
        <v>77</v>
      </c>
      <c r="W204" s="227" t="s">
        <v>287</v>
      </c>
      <c r="X204" s="170" t="s">
        <v>199</v>
      </c>
      <c r="Y204" s="138" t="s">
        <v>188</v>
      </c>
    </row>
    <row r="205" spans="1:25" s="9" customFormat="1" ht="72" hidden="1" customHeight="1" x14ac:dyDescent="0.2">
      <c r="A205" s="291" t="e">
        <f t="shared" si="12"/>
        <v>#VALUE!</v>
      </c>
      <c r="B205" s="37">
        <v>43906</v>
      </c>
      <c r="C205" s="13" t="str">
        <f t="shared" si="11"/>
        <v>USBP</v>
      </c>
      <c r="D205" s="35" t="s">
        <v>36</v>
      </c>
      <c r="E205" s="35" t="s">
        <v>288</v>
      </c>
      <c r="F205" s="35"/>
      <c r="G205" s="2" t="s">
        <v>89</v>
      </c>
      <c r="H205" s="163" t="str">
        <f t="shared" si="10"/>
        <v>Wellton, AZ</v>
      </c>
      <c r="I205" s="252">
        <v>1</v>
      </c>
      <c r="K205" s="43" t="s">
        <v>74</v>
      </c>
      <c r="L205" s="35" t="s">
        <v>73</v>
      </c>
      <c r="M205" s="35" t="s">
        <v>74</v>
      </c>
      <c r="N205" s="11" t="s">
        <v>247</v>
      </c>
      <c r="O205" s="11" t="s">
        <v>74</v>
      </c>
      <c r="P205" s="11" t="s">
        <v>74</v>
      </c>
      <c r="Q205" s="2"/>
      <c r="R205" s="190"/>
      <c r="S205" s="43" t="s">
        <v>76</v>
      </c>
      <c r="T205" s="190"/>
      <c r="U205" s="190"/>
      <c r="V205" s="229" t="s">
        <v>96</v>
      </c>
      <c r="W205" s="216" t="s">
        <v>289</v>
      </c>
      <c r="X205" s="13">
        <v>43902</v>
      </c>
      <c r="Y205" s="165" t="s">
        <v>290</v>
      </c>
    </row>
    <row r="206" spans="1:25" s="9" customFormat="1" ht="80" hidden="1" x14ac:dyDescent="0.2">
      <c r="A206" s="291" t="e">
        <f t="shared" si="12"/>
        <v>#VALUE!</v>
      </c>
      <c r="B206" s="13">
        <v>43917</v>
      </c>
      <c r="C206" s="13" t="str">
        <f t="shared" si="11"/>
        <v>USBP</v>
      </c>
      <c r="D206" s="11" t="s">
        <v>34</v>
      </c>
      <c r="E206" s="11" t="s">
        <v>95</v>
      </c>
      <c r="F206" s="11"/>
      <c r="G206" s="2" t="s">
        <v>89</v>
      </c>
      <c r="H206" s="163" t="str">
        <f t="shared" si="10"/>
        <v>Calexico, CA</v>
      </c>
      <c r="I206" s="129">
        <v>1</v>
      </c>
      <c r="J206" s="11" t="s">
        <v>73</v>
      </c>
      <c r="K206" s="10" t="s">
        <v>74</v>
      </c>
      <c r="L206" s="11" t="s">
        <v>73</v>
      </c>
      <c r="M206" s="11" t="s">
        <v>74</v>
      </c>
      <c r="N206" s="11" t="s">
        <v>280</v>
      </c>
      <c r="O206" s="11" t="s">
        <v>74</v>
      </c>
      <c r="P206" s="11" t="s">
        <v>74</v>
      </c>
      <c r="Q206" s="11"/>
      <c r="R206" s="190"/>
      <c r="S206" s="43" t="s">
        <v>76</v>
      </c>
      <c r="T206" s="190"/>
      <c r="U206" s="190"/>
      <c r="V206" s="40" t="s">
        <v>77</v>
      </c>
      <c r="W206" s="217" t="s">
        <v>291</v>
      </c>
      <c r="X206" s="166" t="s">
        <v>292</v>
      </c>
      <c r="Y206" s="166"/>
    </row>
    <row r="207" spans="1:25" s="9" customFormat="1" ht="96" hidden="1" x14ac:dyDescent="0.2">
      <c r="A207" s="291" t="e">
        <f t="shared" si="12"/>
        <v>#VALUE!</v>
      </c>
      <c r="B207" s="13">
        <v>43909</v>
      </c>
      <c r="C207" s="13" t="str">
        <f t="shared" si="11"/>
        <v>USBP</v>
      </c>
      <c r="D207" s="11" t="s">
        <v>28</v>
      </c>
      <c r="E207" s="11" t="s">
        <v>113</v>
      </c>
      <c r="F207" s="11"/>
      <c r="G207" s="2" t="s">
        <v>86</v>
      </c>
      <c r="H207" s="163" t="str">
        <f t="shared" si="10"/>
        <v>Lordsburg, NM</v>
      </c>
      <c r="I207" s="129">
        <v>1</v>
      </c>
      <c r="J207" s="11" t="s">
        <v>73</v>
      </c>
      <c r="K207" s="11" t="s">
        <v>74</v>
      </c>
      <c r="L207" s="11" t="s">
        <v>73</v>
      </c>
      <c r="M207" s="11" t="s">
        <v>74</v>
      </c>
      <c r="N207" s="11" t="s">
        <v>192</v>
      </c>
      <c r="O207" s="11" t="s">
        <v>73</v>
      </c>
      <c r="P207" s="11" t="s">
        <v>73</v>
      </c>
      <c r="Q207" s="2" t="s">
        <v>75</v>
      </c>
      <c r="R207" s="190"/>
      <c r="S207" s="43" t="s">
        <v>76</v>
      </c>
      <c r="T207" s="190"/>
      <c r="U207" s="190"/>
      <c r="V207" s="12" t="s">
        <v>96</v>
      </c>
      <c r="W207" s="216" t="s">
        <v>293</v>
      </c>
      <c r="X207" s="13">
        <v>43909</v>
      </c>
      <c r="Y207" s="12" t="s">
        <v>188</v>
      </c>
    </row>
    <row r="208" spans="1:25" s="9" customFormat="1" ht="48" hidden="1" x14ac:dyDescent="0.2">
      <c r="A208" s="291" t="e">
        <f t="shared" si="12"/>
        <v>#VALUE!</v>
      </c>
      <c r="B208" s="13">
        <v>43913</v>
      </c>
      <c r="C208" s="13" t="str">
        <f t="shared" si="11"/>
        <v>USBP</v>
      </c>
      <c r="D208" s="11" t="s">
        <v>28</v>
      </c>
      <c r="E208" s="11" t="s">
        <v>102</v>
      </c>
      <c r="F208" s="11"/>
      <c r="G208" s="2" t="s">
        <v>86</v>
      </c>
      <c r="H208" s="163" t="str">
        <f t="shared" si="10"/>
        <v>El Paso, TX</v>
      </c>
      <c r="I208" s="129">
        <v>1</v>
      </c>
      <c r="J208" s="11" t="s">
        <v>73</v>
      </c>
      <c r="K208" s="11" t="s">
        <v>74</v>
      </c>
      <c r="L208" s="11" t="s">
        <v>73</v>
      </c>
      <c r="M208" s="11" t="s">
        <v>74</v>
      </c>
      <c r="N208" s="9" t="s">
        <v>216</v>
      </c>
      <c r="O208" s="11" t="s">
        <v>73</v>
      </c>
      <c r="P208" s="11" t="s">
        <v>73</v>
      </c>
      <c r="Q208" s="2" t="s">
        <v>75</v>
      </c>
      <c r="R208" s="190"/>
      <c r="S208" s="43" t="s">
        <v>76</v>
      </c>
      <c r="T208" s="190"/>
      <c r="U208" s="190"/>
      <c r="V208" s="200" t="s">
        <v>77</v>
      </c>
      <c r="W208" s="216" t="s">
        <v>294</v>
      </c>
      <c r="X208" s="137"/>
      <c r="Y208" s="158"/>
    </row>
    <row r="209" spans="1:25" s="9" customFormat="1" ht="48" hidden="1" x14ac:dyDescent="0.2">
      <c r="A209" s="291" t="e">
        <f t="shared" si="12"/>
        <v>#VALUE!</v>
      </c>
      <c r="B209" s="13">
        <v>43915</v>
      </c>
      <c r="C209" s="13" t="str">
        <f t="shared" si="11"/>
        <v>USBP</v>
      </c>
      <c r="D209" s="11" t="s">
        <v>28</v>
      </c>
      <c r="E209" s="11" t="s">
        <v>119</v>
      </c>
      <c r="F209" s="11"/>
      <c r="G209" s="2" t="s">
        <v>86</v>
      </c>
      <c r="H209" s="163" t="str">
        <f t="shared" si="10"/>
        <v>Clint, TX</v>
      </c>
      <c r="I209" s="129">
        <v>1</v>
      </c>
      <c r="J209" s="11" t="s">
        <v>73</v>
      </c>
      <c r="K209" s="11" t="s">
        <v>74</v>
      </c>
      <c r="L209" s="11" t="s">
        <v>73</v>
      </c>
      <c r="M209" s="11" t="s">
        <v>74</v>
      </c>
      <c r="N209" s="9" t="str">
        <f>'USBP MASTER'!M259</f>
        <v>NO</v>
      </c>
      <c r="O209" s="11" t="s">
        <v>73</v>
      </c>
      <c r="P209" s="11" t="s">
        <v>74</v>
      </c>
      <c r="Q209" s="2"/>
      <c r="R209" s="190"/>
      <c r="S209" s="43" t="s">
        <v>76</v>
      </c>
      <c r="T209" s="190"/>
      <c r="U209" s="190"/>
      <c r="V209" s="200" t="s">
        <v>77</v>
      </c>
      <c r="W209" s="216" t="s">
        <v>295</v>
      </c>
      <c r="X209" s="137"/>
      <c r="Y209" s="158"/>
    </row>
    <row r="210" spans="1:25" s="9" customFormat="1" ht="48" hidden="1" x14ac:dyDescent="0.2">
      <c r="A210" s="291" t="e">
        <f t="shared" si="12"/>
        <v>#VALUE!</v>
      </c>
      <c r="B210" s="1">
        <v>43907</v>
      </c>
      <c r="C210" s="13" t="str">
        <f t="shared" si="11"/>
        <v>USBP</v>
      </c>
      <c r="D210" s="2" t="s">
        <v>26</v>
      </c>
      <c r="E210" s="2" t="s">
        <v>296</v>
      </c>
      <c r="F210" s="2"/>
      <c r="G210" s="2" t="s">
        <v>86</v>
      </c>
      <c r="H210" s="163" t="str">
        <f t="shared" si="10"/>
        <v>Tonawanda, NY</v>
      </c>
      <c r="I210" s="254">
        <v>1</v>
      </c>
      <c r="J210" s="2" t="s">
        <v>74</v>
      </c>
      <c r="K210" s="2" t="s">
        <v>74</v>
      </c>
      <c r="L210" s="2" t="s">
        <v>73</v>
      </c>
      <c r="M210" s="2" t="s">
        <v>74</v>
      </c>
      <c r="N210" s="2" t="s">
        <v>216</v>
      </c>
      <c r="O210" s="11" t="s">
        <v>73</v>
      </c>
      <c r="P210" s="16" t="s">
        <v>74</v>
      </c>
      <c r="Q210" s="2"/>
      <c r="R210" s="190"/>
      <c r="S210" s="43" t="s">
        <v>76</v>
      </c>
      <c r="T210" s="190"/>
      <c r="U210" s="190"/>
      <c r="V210" s="40" t="s">
        <v>77</v>
      </c>
      <c r="W210" s="216" t="s">
        <v>297</v>
      </c>
      <c r="X210" s="156"/>
      <c r="Y210" s="159"/>
    </row>
    <row r="211" spans="1:25" s="9" customFormat="1" ht="128" hidden="1" x14ac:dyDescent="0.2">
      <c r="A211" s="291" t="e">
        <f t="shared" si="12"/>
        <v>#VALUE!</v>
      </c>
      <c r="B211" s="1">
        <v>43915</v>
      </c>
      <c r="C211" s="13" t="str">
        <f t="shared" si="11"/>
        <v>USBP</v>
      </c>
      <c r="D211" s="2" t="s">
        <v>15</v>
      </c>
      <c r="E211" s="2" t="s">
        <v>15</v>
      </c>
      <c r="F211" s="2" t="s">
        <v>85</v>
      </c>
      <c r="G211" s="2" t="s">
        <v>72</v>
      </c>
      <c r="H211" s="163" t="str">
        <f t="shared" si="10"/>
        <v>Del Rio, TX</v>
      </c>
      <c r="I211" s="254">
        <v>1</v>
      </c>
      <c r="J211" s="2" t="s">
        <v>73</v>
      </c>
      <c r="K211" s="2" t="s">
        <v>74</v>
      </c>
      <c r="L211" s="2" t="s">
        <v>73</v>
      </c>
      <c r="M211" s="2" t="s">
        <v>74</v>
      </c>
      <c r="N211" s="2" t="s">
        <v>298</v>
      </c>
      <c r="O211" s="11" t="s">
        <v>73</v>
      </c>
      <c r="P211" s="16" t="s">
        <v>73</v>
      </c>
      <c r="Q211" s="2" t="s">
        <v>75</v>
      </c>
      <c r="R211" s="190"/>
      <c r="S211" s="43" t="s">
        <v>76</v>
      </c>
      <c r="T211" s="190"/>
      <c r="U211" s="190"/>
      <c r="V211" s="53" t="s">
        <v>77</v>
      </c>
      <c r="W211" s="216" t="s">
        <v>299</v>
      </c>
      <c r="X211" s="138"/>
      <c r="Y211" s="138"/>
    </row>
    <row r="212" spans="1:25" s="9" customFormat="1" ht="48" hidden="1" x14ac:dyDescent="0.2">
      <c r="A212" s="291" t="e">
        <f t="shared" si="12"/>
        <v>#VALUE!</v>
      </c>
      <c r="B212" s="13">
        <v>43909</v>
      </c>
      <c r="C212" s="13" t="str">
        <f t="shared" si="11"/>
        <v>USBP</v>
      </c>
      <c r="D212" s="11" t="s">
        <v>27</v>
      </c>
      <c r="E212" s="11" t="s">
        <v>27</v>
      </c>
      <c r="F212" s="11" t="s">
        <v>85</v>
      </c>
      <c r="G212" s="2" t="s">
        <v>86</v>
      </c>
      <c r="H212" s="163" t="str">
        <f t="shared" si="10"/>
        <v>Selfridge ANGB, MI</v>
      </c>
      <c r="I212" s="129">
        <v>1</v>
      </c>
      <c r="J212" s="11" t="s">
        <v>73</v>
      </c>
      <c r="K212" s="11" t="s">
        <v>74</v>
      </c>
      <c r="L212" s="11" t="s">
        <v>73</v>
      </c>
      <c r="M212" s="11" t="s">
        <v>74</v>
      </c>
      <c r="N212" s="11" t="s">
        <v>210</v>
      </c>
      <c r="O212" s="11" t="s">
        <v>74</v>
      </c>
      <c r="P212" s="11" t="s">
        <v>74</v>
      </c>
      <c r="Q212" s="2"/>
      <c r="R212" s="190"/>
      <c r="S212" s="43" t="s">
        <v>76</v>
      </c>
      <c r="T212" s="190"/>
      <c r="U212" s="190"/>
      <c r="V212" s="29" t="s">
        <v>80</v>
      </c>
      <c r="W212" s="216" t="s">
        <v>300</v>
      </c>
      <c r="X212" s="156">
        <v>43908</v>
      </c>
      <c r="Y212" s="157" t="s">
        <v>188</v>
      </c>
    </row>
    <row r="213" spans="1:25" s="9" customFormat="1" ht="48" hidden="1" x14ac:dyDescent="0.2">
      <c r="A213" s="291" t="e">
        <f t="shared" si="12"/>
        <v>#VALUE!</v>
      </c>
      <c r="B213" s="13">
        <v>43909</v>
      </c>
      <c r="C213" s="13" t="str">
        <f t="shared" si="11"/>
        <v>USBP</v>
      </c>
      <c r="D213" s="11" t="s">
        <v>27</v>
      </c>
      <c r="E213" s="11" t="s">
        <v>27</v>
      </c>
      <c r="F213" s="11" t="s">
        <v>85</v>
      </c>
      <c r="G213" s="2" t="s">
        <v>86</v>
      </c>
      <c r="H213" s="163" t="str">
        <f t="shared" si="10"/>
        <v>Selfridge ANGB, MI</v>
      </c>
      <c r="I213" s="129">
        <v>1</v>
      </c>
      <c r="J213" s="11" t="s">
        <v>73</v>
      </c>
      <c r="K213" s="11" t="s">
        <v>74</v>
      </c>
      <c r="L213" s="11" t="s">
        <v>73</v>
      </c>
      <c r="M213" s="11" t="s">
        <v>74</v>
      </c>
      <c r="N213" s="11" t="s">
        <v>210</v>
      </c>
      <c r="O213" s="11" t="s">
        <v>74</v>
      </c>
      <c r="P213" s="11" t="s">
        <v>74</v>
      </c>
      <c r="Q213" s="2"/>
      <c r="R213" s="190"/>
      <c r="S213" s="43" t="s">
        <v>76</v>
      </c>
      <c r="T213" s="190"/>
      <c r="U213" s="190"/>
      <c r="V213" s="29" t="s">
        <v>80</v>
      </c>
      <c r="W213" s="216" t="s">
        <v>300</v>
      </c>
      <c r="X213" s="156">
        <v>43908</v>
      </c>
      <c r="Y213" s="157" t="s">
        <v>188</v>
      </c>
    </row>
    <row r="214" spans="1:25" s="66" customFormat="1" ht="48" hidden="1" x14ac:dyDescent="0.2">
      <c r="A214" s="291" t="e">
        <f t="shared" si="12"/>
        <v>#VALUE!</v>
      </c>
      <c r="B214" s="47">
        <f>'USBP MASTER'!B285</f>
        <v>43917</v>
      </c>
      <c r="C214" s="13" t="str">
        <f t="shared" si="11"/>
        <v>USBP</v>
      </c>
      <c r="D214" s="43" t="s">
        <v>35</v>
      </c>
      <c r="E214" s="43" t="s">
        <v>301</v>
      </c>
      <c r="F214" s="43"/>
      <c r="G214" s="44" t="s">
        <v>89</v>
      </c>
      <c r="H214" s="163" t="str">
        <f t="shared" si="10"/>
        <v>Three Points, AZ</v>
      </c>
      <c r="I214" s="248">
        <v>1</v>
      </c>
      <c r="J214" s="43" t="s">
        <v>73</v>
      </c>
      <c r="K214" s="43" t="s">
        <v>74</v>
      </c>
      <c r="L214" s="43" t="s">
        <v>73</v>
      </c>
      <c r="M214" s="43" t="s">
        <v>74</v>
      </c>
      <c r="N214" s="43" t="str">
        <f>'USBP MASTER'!M285</f>
        <v>NO</v>
      </c>
      <c r="O214" s="11" t="s">
        <v>74</v>
      </c>
      <c r="P214" s="43" t="s">
        <v>73</v>
      </c>
      <c r="Q214" s="44" t="s">
        <v>75</v>
      </c>
      <c r="R214" s="190"/>
      <c r="S214" s="43" t="s">
        <v>76</v>
      </c>
      <c r="T214" s="190"/>
      <c r="U214" s="190"/>
      <c r="V214" s="53" t="s">
        <v>77</v>
      </c>
      <c r="W214" s="219" t="s">
        <v>302</v>
      </c>
      <c r="X214" s="170"/>
      <c r="Y214" s="138"/>
    </row>
    <row r="215" spans="1:25" s="9" customFormat="1" ht="64" hidden="1" x14ac:dyDescent="0.2">
      <c r="A215" s="291" t="e">
        <f t="shared" si="12"/>
        <v>#VALUE!</v>
      </c>
      <c r="B215" s="1">
        <v>43902</v>
      </c>
      <c r="C215" s="13" t="str">
        <f t="shared" si="11"/>
        <v>USBP</v>
      </c>
      <c r="D215" s="2" t="s">
        <v>33</v>
      </c>
      <c r="E215" s="2" t="s">
        <v>33</v>
      </c>
      <c r="F215" s="2" t="s">
        <v>85</v>
      </c>
      <c r="G215" s="2" t="s">
        <v>89</v>
      </c>
      <c r="H215" s="163" t="str">
        <f t="shared" si="10"/>
        <v>Chula Vista, CA</v>
      </c>
      <c r="I215" s="254">
        <v>1</v>
      </c>
      <c r="J215" s="2" t="s">
        <v>73</v>
      </c>
      <c r="K215" s="2" t="s">
        <v>74</v>
      </c>
      <c r="L215" s="2" t="s">
        <v>73</v>
      </c>
      <c r="M215" s="2" t="s">
        <v>74</v>
      </c>
      <c r="N215" s="2" t="s">
        <v>252</v>
      </c>
      <c r="O215" s="11" t="s">
        <v>74</v>
      </c>
      <c r="P215" s="16" t="s">
        <v>74</v>
      </c>
      <c r="Q215" s="2"/>
      <c r="R215" s="190"/>
      <c r="S215" s="43" t="s">
        <v>76</v>
      </c>
      <c r="T215" s="190"/>
      <c r="U215" s="190"/>
      <c r="V215" s="9" t="s">
        <v>96</v>
      </c>
      <c r="W215" s="225" t="s">
        <v>303</v>
      </c>
      <c r="X215" s="15">
        <v>43903</v>
      </c>
      <c r="Y215" s="18" t="s">
        <v>188</v>
      </c>
    </row>
    <row r="216" spans="1:25" s="9" customFormat="1" ht="64" hidden="1" x14ac:dyDescent="0.2">
      <c r="A216" s="291" t="e">
        <f t="shared" si="12"/>
        <v>#VALUE!</v>
      </c>
      <c r="B216" s="37">
        <v>43906</v>
      </c>
      <c r="C216" s="13" t="str">
        <f t="shared" si="11"/>
        <v>USBP</v>
      </c>
      <c r="D216" s="38" t="s">
        <v>33</v>
      </c>
      <c r="E216" s="38" t="s">
        <v>33</v>
      </c>
      <c r="F216" s="38" t="s">
        <v>304</v>
      </c>
      <c r="G216" s="2" t="s">
        <v>89</v>
      </c>
      <c r="H216" s="163" t="str">
        <f t="shared" si="10"/>
        <v>Chula Vista, CA</v>
      </c>
      <c r="I216" s="252">
        <v>1</v>
      </c>
      <c r="J216" s="35" t="s">
        <v>74</v>
      </c>
      <c r="K216" s="35" t="s">
        <v>73</v>
      </c>
      <c r="L216" s="35" t="s">
        <v>73</v>
      </c>
      <c r="M216" s="35" t="s">
        <v>74</v>
      </c>
      <c r="N216" s="11" t="s">
        <v>237</v>
      </c>
      <c r="O216" s="11" t="s">
        <v>74</v>
      </c>
      <c r="P216" s="11" t="s">
        <v>74</v>
      </c>
      <c r="Q216" s="2"/>
      <c r="R216" s="190"/>
      <c r="S216" s="43" t="s">
        <v>76</v>
      </c>
      <c r="T216" s="190"/>
      <c r="U216" s="190"/>
      <c r="V216" s="9" t="s">
        <v>96</v>
      </c>
      <c r="W216" s="225" t="s">
        <v>305</v>
      </c>
      <c r="X216" s="13">
        <v>43900</v>
      </c>
      <c r="Y216" s="12" t="s">
        <v>188</v>
      </c>
    </row>
    <row r="217" spans="1:25" s="9" customFormat="1" ht="96" hidden="1" x14ac:dyDescent="0.2">
      <c r="A217" s="291" t="e">
        <f t="shared" si="12"/>
        <v>#VALUE!</v>
      </c>
      <c r="B217" s="37">
        <v>43907</v>
      </c>
      <c r="C217" s="13" t="str">
        <f t="shared" si="11"/>
        <v>USBP</v>
      </c>
      <c r="D217" s="35" t="s">
        <v>33</v>
      </c>
      <c r="E217" s="35" t="s">
        <v>145</v>
      </c>
      <c r="F217" s="35"/>
      <c r="G217" s="2" t="s">
        <v>89</v>
      </c>
      <c r="H217" s="163" t="str">
        <f t="shared" si="10"/>
        <v>San Diego, CA</v>
      </c>
      <c r="I217" s="252">
        <v>1</v>
      </c>
      <c r="J217" s="35" t="s">
        <v>74</v>
      </c>
      <c r="K217" s="35" t="s">
        <v>74</v>
      </c>
      <c r="L217" s="35" t="s">
        <v>73</v>
      </c>
      <c r="M217" s="35" t="s">
        <v>74</v>
      </c>
      <c r="N217" s="11" t="s">
        <v>197</v>
      </c>
      <c r="O217" s="11" t="s">
        <v>73</v>
      </c>
      <c r="P217" s="11" t="s">
        <v>74</v>
      </c>
      <c r="Q217" s="2"/>
      <c r="R217" s="190"/>
      <c r="S217" s="43" t="s">
        <v>76</v>
      </c>
      <c r="T217" s="190"/>
      <c r="U217" s="190"/>
      <c r="V217" s="9" t="s">
        <v>77</v>
      </c>
      <c r="W217" s="216" t="s">
        <v>306</v>
      </c>
      <c r="X217" s="11" t="s">
        <v>199</v>
      </c>
      <c r="Y217" s="12" t="s">
        <v>188</v>
      </c>
    </row>
    <row r="218" spans="1:25" s="9" customFormat="1" ht="48" hidden="1" x14ac:dyDescent="0.2">
      <c r="A218" s="291" t="e">
        <f t="shared" si="12"/>
        <v>#VALUE!</v>
      </c>
      <c r="B218" s="13">
        <v>43913</v>
      </c>
      <c r="C218" s="13" t="str">
        <f t="shared" si="11"/>
        <v>USBP</v>
      </c>
      <c r="D218" s="11" t="s">
        <v>27</v>
      </c>
      <c r="E218" s="11" t="s">
        <v>307</v>
      </c>
      <c r="F218" s="11"/>
      <c r="G218" s="2" t="s">
        <v>86</v>
      </c>
      <c r="H218" s="163" t="str">
        <f t="shared" si="10"/>
        <v>Port Clinton, OH</v>
      </c>
      <c r="I218" s="129">
        <v>1</v>
      </c>
      <c r="J218" s="11" t="s">
        <v>74</v>
      </c>
      <c r="K218" s="11" t="s">
        <v>73</v>
      </c>
      <c r="L218" s="11" t="s">
        <v>73</v>
      </c>
      <c r="M218" s="11" t="s">
        <v>74</v>
      </c>
      <c r="N218" s="11"/>
      <c r="O218" s="11" t="s">
        <v>73</v>
      </c>
      <c r="P218" s="11" t="s">
        <v>74</v>
      </c>
      <c r="Q218" s="2"/>
      <c r="R218" s="190"/>
      <c r="S218" s="43" t="s">
        <v>76</v>
      </c>
      <c r="T218" s="190"/>
      <c r="U218" s="190"/>
      <c r="V218" s="9" t="s">
        <v>77</v>
      </c>
      <c r="W218" s="216" t="s">
        <v>308</v>
      </c>
      <c r="X218" s="159" t="s">
        <v>309</v>
      </c>
      <c r="Y218" s="157" t="s">
        <v>188</v>
      </c>
    </row>
    <row r="219" spans="1:25" s="9" customFormat="1" ht="32" hidden="1" x14ac:dyDescent="0.2">
      <c r="A219" s="291" t="e">
        <f t="shared" si="12"/>
        <v>#VALUE!</v>
      </c>
      <c r="B219" s="13">
        <v>43915</v>
      </c>
      <c r="C219" s="13" t="str">
        <f t="shared" si="11"/>
        <v>USBP</v>
      </c>
      <c r="D219" s="11" t="s">
        <v>27</v>
      </c>
      <c r="E219" s="11" t="s">
        <v>27</v>
      </c>
      <c r="F219" s="11" t="s">
        <v>202</v>
      </c>
      <c r="G219" s="2" t="s">
        <v>86</v>
      </c>
      <c r="H219" s="163" t="str">
        <f t="shared" si="10"/>
        <v>Selfridge ANGB, MI</v>
      </c>
      <c r="I219" s="129">
        <v>1</v>
      </c>
      <c r="J219" s="11" t="s">
        <v>74</v>
      </c>
      <c r="K219" s="11" t="s">
        <v>74</v>
      </c>
      <c r="L219" s="11" t="s">
        <v>73</v>
      </c>
      <c r="M219" s="11" t="s">
        <v>74</v>
      </c>
      <c r="N219" s="11"/>
      <c r="O219" s="11" t="s">
        <v>74</v>
      </c>
      <c r="P219" s="11" t="s">
        <v>74</v>
      </c>
      <c r="Q219" s="2"/>
      <c r="R219" s="190"/>
      <c r="S219" s="43" t="s">
        <v>76</v>
      </c>
      <c r="T219" s="190"/>
      <c r="U219" s="190"/>
      <c r="V219" s="9" t="s">
        <v>77</v>
      </c>
      <c r="W219" s="219" t="s">
        <v>310</v>
      </c>
      <c r="X219" s="159" t="s">
        <v>309</v>
      </c>
      <c r="Y219" s="157" t="s">
        <v>188</v>
      </c>
    </row>
    <row r="220" spans="1:25" s="9" customFormat="1" ht="112" hidden="1" x14ac:dyDescent="0.2">
      <c r="A220" s="291" t="e">
        <f t="shared" si="12"/>
        <v>#VALUE!</v>
      </c>
      <c r="B220" s="1">
        <v>43915</v>
      </c>
      <c r="C220" s="13" t="str">
        <f t="shared" si="11"/>
        <v>USBP</v>
      </c>
      <c r="D220" s="2" t="s">
        <v>15</v>
      </c>
      <c r="E220" s="2" t="s">
        <v>191</v>
      </c>
      <c r="F220" s="2"/>
      <c r="G220" s="2" t="s">
        <v>72</v>
      </c>
      <c r="H220" s="163" t="str">
        <f t="shared" si="10"/>
        <v>Del Rio, TX</v>
      </c>
      <c r="I220" s="254">
        <v>1</v>
      </c>
      <c r="J220" s="2" t="s">
        <v>74</v>
      </c>
      <c r="K220" s="2" t="s">
        <v>74</v>
      </c>
      <c r="L220" s="2" t="s">
        <v>73</v>
      </c>
      <c r="M220" s="2" t="s">
        <v>74</v>
      </c>
      <c r="N220" s="2" t="s">
        <v>311</v>
      </c>
      <c r="O220" s="11" t="s">
        <v>73</v>
      </c>
      <c r="P220" s="16" t="s">
        <v>73</v>
      </c>
      <c r="Q220" s="2" t="s">
        <v>75</v>
      </c>
      <c r="R220" s="190"/>
      <c r="S220" s="43" t="s">
        <v>76</v>
      </c>
      <c r="T220" s="190"/>
      <c r="U220" s="190"/>
      <c r="V220" s="11" t="s">
        <v>77</v>
      </c>
      <c r="W220" s="216" t="s">
        <v>312</v>
      </c>
      <c r="X220" s="138" t="s">
        <v>313</v>
      </c>
      <c r="Y220" s="138" t="s">
        <v>188</v>
      </c>
    </row>
    <row r="221" spans="1:25" s="66" customFormat="1" ht="32" hidden="1" x14ac:dyDescent="0.2">
      <c r="A221" s="291" t="e">
        <f t="shared" si="12"/>
        <v>#VALUE!</v>
      </c>
      <c r="B221" s="137">
        <f>'USBP MASTER'!B475</f>
        <v>43915</v>
      </c>
      <c r="C221" s="13" t="str">
        <f t="shared" si="11"/>
        <v>USBP</v>
      </c>
      <c r="D221" s="45" t="s">
        <v>17</v>
      </c>
      <c r="E221" s="138" t="s">
        <v>17</v>
      </c>
      <c r="F221" s="138" t="s">
        <v>314</v>
      </c>
      <c r="G221" s="44" t="s">
        <v>72</v>
      </c>
      <c r="H221" s="163" t="str">
        <f t="shared" si="10"/>
        <v>Laredo, TX</v>
      </c>
      <c r="I221" s="249">
        <v>1</v>
      </c>
      <c r="J221" s="45" t="s">
        <v>74</v>
      </c>
      <c r="K221" s="45" t="s">
        <v>74</v>
      </c>
      <c r="L221" s="45" t="s">
        <v>73</v>
      </c>
      <c r="M221" s="45" t="s">
        <v>74</v>
      </c>
      <c r="N221" s="43"/>
      <c r="O221" s="11" t="s">
        <v>74</v>
      </c>
      <c r="P221" s="45" t="s">
        <v>73</v>
      </c>
      <c r="Q221" s="44" t="s">
        <v>75</v>
      </c>
      <c r="R221" s="190"/>
      <c r="S221" s="43" t="s">
        <v>76</v>
      </c>
      <c r="T221" s="190"/>
      <c r="U221" s="190"/>
      <c r="V221" s="66" t="s">
        <v>77</v>
      </c>
      <c r="W221" s="216" t="s">
        <v>315</v>
      </c>
      <c r="X221" s="47"/>
      <c r="Y221" s="48"/>
    </row>
    <row r="222" spans="1:25" s="9" customFormat="1" ht="48" hidden="1" x14ac:dyDescent="0.2">
      <c r="A222" s="291" t="e">
        <f t="shared" si="12"/>
        <v>#VALUE!</v>
      </c>
      <c r="B222" s="37">
        <v>43905</v>
      </c>
      <c r="C222" s="13" t="str">
        <f t="shared" si="11"/>
        <v>USBP</v>
      </c>
      <c r="D222" s="35" t="s">
        <v>18</v>
      </c>
      <c r="E222" s="35" t="s">
        <v>18</v>
      </c>
      <c r="F222" s="35" t="s">
        <v>85</v>
      </c>
      <c r="G222" s="2" t="s">
        <v>72</v>
      </c>
      <c r="H222" s="163" t="str">
        <f t="shared" si="10"/>
        <v>Pembroke Pines, FL</v>
      </c>
      <c r="I222" s="252">
        <v>1</v>
      </c>
      <c r="J222" s="35" t="s">
        <v>73</v>
      </c>
      <c r="K222" s="35" t="s">
        <v>73</v>
      </c>
      <c r="L222" s="35" t="s">
        <v>73</v>
      </c>
      <c r="M222" s="35" t="s">
        <v>74</v>
      </c>
      <c r="N222" s="11" t="s">
        <v>207</v>
      </c>
      <c r="O222" s="11" t="s">
        <v>73</v>
      </c>
      <c r="P222" s="11" t="s">
        <v>73</v>
      </c>
      <c r="Q222" s="2" t="s">
        <v>75</v>
      </c>
      <c r="R222" s="190"/>
      <c r="S222" s="43" t="s">
        <v>76</v>
      </c>
      <c r="T222" s="190"/>
      <c r="U222" s="190"/>
      <c r="V222" s="29" t="s">
        <v>80</v>
      </c>
      <c r="W222" s="216" t="s">
        <v>316</v>
      </c>
      <c r="X222" s="13">
        <v>43901</v>
      </c>
      <c r="Y222" s="160" t="s">
        <v>317</v>
      </c>
    </row>
    <row r="223" spans="1:25" s="9" customFormat="1" ht="48" hidden="1" x14ac:dyDescent="0.2">
      <c r="A223" s="291" t="e">
        <f t="shared" si="12"/>
        <v>#VALUE!</v>
      </c>
      <c r="B223" s="37">
        <v>43905</v>
      </c>
      <c r="C223" s="13" t="str">
        <f t="shared" si="11"/>
        <v>USBP</v>
      </c>
      <c r="D223" s="35" t="s">
        <v>18</v>
      </c>
      <c r="E223" s="35" t="s">
        <v>18</v>
      </c>
      <c r="F223" s="35" t="s">
        <v>85</v>
      </c>
      <c r="G223" s="2" t="s">
        <v>72</v>
      </c>
      <c r="H223" s="163" t="str">
        <f t="shared" si="10"/>
        <v>Pembroke Pines, FL</v>
      </c>
      <c r="I223" s="252">
        <v>1</v>
      </c>
      <c r="J223" s="35" t="s">
        <v>73</v>
      </c>
      <c r="K223" s="35" t="s">
        <v>73</v>
      </c>
      <c r="L223" s="35" t="s">
        <v>73</v>
      </c>
      <c r="M223" s="35" t="s">
        <v>74</v>
      </c>
      <c r="N223" s="11" t="s">
        <v>207</v>
      </c>
      <c r="O223" s="11" t="s">
        <v>73</v>
      </c>
      <c r="P223" s="11" t="s">
        <v>73</v>
      </c>
      <c r="Q223" s="2" t="s">
        <v>75</v>
      </c>
      <c r="R223" s="190"/>
      <c r="S223" s="43" t="s">
        <v>76</v>
      </c>
      <c r="T223" s="190"/>
      <c r="U223" s="190"/>
      <c r="V223" s="29" t="s">
        <v>80</v>
      </c>
      <c r="W223" s="216" t="s">
        <v>316</v>
      </c>
      <c r="X223" s="13">
        <v>43901</v>
      </c>
      <c r="Y223" s="160" t="s">
        <v>317</v>
      </c>
    </row>
    <row r="224" spans="1:25" s="9" customFormat="1" ht="112" hidden="1" x14ac:dyDescent="0.2">
      <c r="A224" s="291" t="e">
        <f t="shared" si="12"/>
        <v>#VALUE!</v>
      </c>
      <c r="B224" s="37">
        <v>43910</v>
      </c>
      <c r="C224" s="13" t="str">
        <f t="shared" si="11"/>
        <v>USBP</v>
      </c>
      <c r="D224" s="35" t="s">
        <v>18</v>
      </c>
      <c r="E224" s="35" t="s">
        <v>18</v>
      </c>
      <c r="F224" s="35"/>
      <c r="G224" s="2" t="s">
        <v>72</v>
      </c>
      <c r="H224" s="163" t="str">
        <f t="shared" si="10"/>
        <v>Pembroke Pines, FL</v>
      </c>
      <c r="I224" s="252">
        <v>1</v>
      </c>
      <c r="J224" s="35" t="s">
        <v>73</v>
      </c>
      <c r="K224" s="35" t="s">
        <v>74</v>
      </c>
      <c r="L224" s="35" t="s">
        <v>73</v>
      </c>
      <c r="M224" s="35" t="s">
        <v>74</v>
      </c>
      <c r="N224" s="11" t="s">
        <v>192</v>
      </c>
      <c r="O224" s="11" t="s">
        <v>74</v>
      </c>
      <c r="P224" s="11" t="s">
        <v>73</v>
      </c>
      <c r="Q224" s="2" t="s">
        <v>75</v>
      </c>
      <c r="R224" s="190"/>
      <c r="S224" s="43" t="s">
        <v>76</v>
      </c>
      <c r="T224" s="190"/>
      <c r="U224" s="190"/>
      <c r="V224" s="9" t="s">
        <v>125</v>
      </c>
      <c r="W224" s="216" t="s">
        <v>318</v>
      </c>
      <c r="X224" s="13">
        <v>43909</v>
      </c>
      <c r="Y224" s="160" t="s">
        <v>188</v>
      </c>
    </row>
    <row r="225" spans="1:25" s="9" customFormat="1" ht="80" hidden="1" x14ac:dyDescent="0.2">
      <c r="A225" s="291" t="e">
        <f t="shared" si="12"/>
        <v>#VALUE!</v>
      </c>
      <c r="B225" s="37">
        <v>43903</v>
      </c>
      <c r="C225" s="13" t="str">
        <f t="shared" si="11"/>
        <v>USBP</v>
      </c>
      <c r="D225" s="35" t="s">
        <v>20</v>
      </c>
      <c r="E225" s="35" t="s">
        <v>232</v>
      </c>
      <c r="F225" s="35"/>
      <c r="G225" s="37" t="s">
        <v>72</v>
      </c>
      <c r="H225" s="163" t="str">
        <f t="shared" si="10"/>
        <v>Weslaco, TX</v>
      </c>
      <c r="I225" s="252">
        <v>1</v>
      </c>
      <c r="J225" s="14" t="s">
        <v>74</v>
      </c>
      <c r="K225" s="14" t="s">
        <v>74</v>
      </c>
      <c r="L225" s="14" t="s">
        <v>73</v>
      </c>
      <c r="M225" s="35" t="s">
        <v>74</v>
      </c>
      <c r="N225" s="14" t="s">
        <v>319</v>
      </c>
      <c r="O225" s="11" t="s">
        <v>73</v>
      </c>
      <c r="P225" s="14" t="s">
        <v>74</v>
      </c>
      <c r="Q225" s="2"/>
      <c r="R225" s="190"/>
      <c r="S225" s="14" t="s">
        <v>76</v>
      </c>
      <c r="T225" s="190"/>
      <c r="U225" s="190"/>
      <c r="V225" s="9" t="s">
        <v>77</v>
      </c>
      <c r="W225" s="222" t="s">
        <v>320</v>
      </c>
      <c r="X225" s="37">
        <v>43897</v>
      </c>
      <c r="Y225" s="24" t="s">
        <v>188</v>
      </c>
    </row>
    <row r="226" spans="1:25" s="9" customFormat="1" ht="32" hidden="1" x14ac:dyDescent="0.2">
      <c r="A226" s="291" t="e">
        <f t="shared" si="12"/>
        <v>#VALUE!</v>
      </c>
      <c r="B226" s="13">
        <v>43913</v>
      </c>
      <c r="C226" s="13" t="str">
        <f t="shared" si="11"/>
        <v>USBP</v>
      </c>
      <c r="D226" s="11" t="s">
        <v>20</v>
      </c>
      <c r="E226" s="11" t="s">
        <v>134</v>
      </c>
      <c r="F226" s="11"/>
      <c r="G226" s="2" t="s">
        <v>72</v>
      </c>
      <c r="H226" s="163" t="str">
        <f t="shared" si="10"/>
        <v>Rio Grand City, TX</v>
      </c>
      <c r="I226" s="129">
        <v>1</v>
      </c>
      <c r="J226" s="11" t="s">
        <v>73</v>
      </c>
      <c r="K226" s="11" t="s">
        <v>74</v>
      </c>
      <c r="L226" s="11" t="s">
        <v>73</v>
      </c>
      <c r="M226" s="11" t="s">
        <v>74</v>
      </c>
      <c r="N226" s="11" t="s">
        <v>213</v>
      </c>
      <c r="O226" s="11" t="s">
        <v>73</v>
      </c>
      <c r="P226" s="11" t="s">
        <v>73</v>
      </c>
      <c r="Q226" s="2" t="s">
        <v>75</v>
      </c>
      <c r="R226" s="190"/>
      <c r="S226" s="14" t="s">
        <v>76</v>
      </c>
      <c r="T226" s="190"/>
      <c r="U226" s="190"/>
      <c r="V226" s="9" t="s">
        <v>77</v>
      </c>
      <c r="W226" s="219" t="s">
        <v>321</v>
      </c>
      <c r="X226" s="137">
        <v>43913</v>
      </c>
      <c r="Y226" s="138" t="s">
        <v>188</v>
      </c>
    </row>
    <row r="227" spans="1:25" s="9" customFormat="1" ht="32" hidden="1" x14ac:dyDescent="0.2">
      <c r="A227" s="291" t="e">
        <f t="shared" si="12"/>
        <v>#VALUE!</v>
      </c>
      <c r="B227" s="13">
        <v>43913</v>
      </c>
      <c r="C227" s="13" t="str">
        <f t="shared" si="11"/>
        <v>USBP</v>
      </c>
      <c r="D227" s="11" t="s">
        <v>20</v>
      </c>
      <c r="E227" s="11" t="s">
        <v>134</v>
      </c>
      <c r="F227" s="11"/>
      <c r="G227" s="2" t="s">
        <v>72</v>
      </c>
      <c r="H227" s="163" t="str">
        <f t="shared" si="10"/>
        <v>Rio Grand City, TX</v>
      </c>
      <c r="I227" s="129">
        <v>1</v>
      </c>
      <c r="J227" s="11" t="s">
        <v>73</v>
      </c>
      <c r="K227" s="11" t="s">
        <v>74</v>
      </c>
      <c r="L227" s="11" t="s">
        <v>73</v>
      </c>
      <c r="M227" s="11" t="s">
        <v>74</v>
      </c>
      <c r="N227" s="11" t="s">
        <v>213</v>
      </c>
      <c r="O227" s="11" t="s">
        <v>73</v>
      </c>
      <c r="P227" s="11" t="s">
        <v>73</v>
      </c>
      <c r="Q227" s="2" t="s">
        <v>75</v>
      </c>
      <c r="R227" s="190"/>
      <c r="S227" s="14" t="s">
        <v>76</v>
      </c>
      <c r="T227" s="190"/>
      <c r="U227" s="190"/>
      <c r="V227" s="9" t="s">
        <v>77</v>
      </c>
      <c r="W227" s="219" t="s">
        <v>321</v>
      </c>
      <c r="X227" s="137">
        <v>43913</v>
      </c>
      <c r="Y227" s="138" t="s">
        <v>188</v>
      </c>
    </row>
    <row r="228" spans="1:25" s="9" customFormat="1" ht="32" hidden="1" x14ac:dyDescent="0.2">
      <c r="A228" s="291" t="e">
        <f t="shared" si="12"/>
        <v>#VALUE!</v>
      </c>
      <c r="B228" s="13">
        <v>43913</v>
      </c>
      <c r="C228" s="13" t="str">
        <f t="shared" si="11"/>
        <v>USBP</v>
      </c>
      <c r="D228" s="11" t="s">
        <v>20</v>
      </c>
      <c r="E228" s="11" t="s">
        <v>134</v>
      </c>
      <c r="F228" s="11"/>
      <c r="G228" s="2" t="s">
        <v>72</v>
      </c>
      <c r="H228" s="163" t="str">
        <f t="shared" si="10"/>
        <v>Rio Grand City, TX</v>
      </c>
      <c r="I228" s="129">
        <v>1</v>
      </c>
      <c r="J228" s="11" t="s">
        <v>73</v>
      </c>
      <c r="K228" s="11" t="s">
        <v>74</v>
      </c>
      <c r="L228" s="11" t="s">
        <v>73</v>
      </c>
      <c r="M228" s="11" t="s">
        <v>74</v>
      </c>
      <c r="N228" s="11" t="s">
        <v>213</v>
      </c>
      <c r="O228" s="11" t="s">
        <v>73</v>
      </c>
      <c r="P228" s="11" t="s">
        <v>73</v>
      </c>
      <c r="Q228" s="2" t="s">
        <v>75</v>
      </c>
      <c r="R228" s="190"/>
      <c r="S228" s="14" t="s">
        <v>76</v>
      </c>
      <c r="T228" s="190"/>
      <c r="U228" s="190"/>
      <c r="V228" s="9" t="s">
        <v>77</v>
      </c>
      <c r="W228" s="219" t="s">
        <v>321</v>
      </c>
      <c r="X228" s="137">
        <v>43913</v>
      </c>
      <c r="Y228" s="138" t="s">
        <v>188</v>
      </c>
    </row>
    <row r="229" spans="1:25" s="9" customFormat="1" ht="32" hidden="1" x14ac:dyDescent="0.2">
      <c r="A229" s="291" t="e">
        <f t="shared" si="12"/>
        <v>#VALUE!</v>
      </c>
      <c r="B229" s="1">
        <v>43910</v>
      </c>
      <c r="C229" s="13" t="str">
        <f t="shared" si="11"/>
        <v>USBP</v>
      </c>
      <c r="D229" s="2" t="s">
        <v>26</v>
      </c>
      <c r="E229" s="2" t="s">
        <v>26</v>
      </c>
      <c r="F229" s="2" t="s">
        <v>85</v>
      </c>
      <c r="G229" s="2" t="s">
        <v>86</v>
      </c>
      <c r="H229" s="163" t="str">
        <f t="shared" si="10"/>
        <v>Grand Island, NY</v>
      </c>
      <c r="I229" s="254">
        <v>1</v>
      </c>
      <c r="J229" s="2" t="s">
        <v>74</v>
      </c>
      <c r="K229" s="2" t="s">
        <v>74</v>
      </c>
      <c r="L229" s="2" t="s">
        <v>73</v>
      </c>
      <c r="M229" s="2" t="s">
        <v>74</v>
      </c>
      <c r="N229" s="2" t="s">
        <v>243</v>
      </c>
      <c r="O229" s="11" t="s">
        <v>74</v>
      </c>
      <c r="P229" s="16" t="s">
        <v>74</v>
      </c>
      <c r="Q229" s="2"/>
      <c r="R229" s="190"/>
      <c r="S229" s="11" t="s">
        <v>76</v>
      </c>
      <c r="T229" s="190"/>
      <c r="U229" s="190"/>
      <c r="V229" s="29" t="s">
        <v>80</v>
      </c>
      <c r="W229" s="216" t="s">
        <v>322</v>
      </c>
      <c r="X229" s="156">
        <v>43910</v>
      </c>
      <c r="Y229" s="159" t="s">
        <v>188</v>
      </c>
    </row>
    <row r="230" spans="1:25" s="9" customFormat="1" ht="32" hidden="1" x14ac:dyDescent="0.2">
      <c r="A230" s="291" t="e">
        <f t="shared" si="12"/>
        <v>#VALUE!</v>
      </c>
      <c r="B230" s="1">
        <v>43916</v>
      </c>
      <c r="C230" s="13" t="str">
        <f t="shared" si="11"/>
        <v>USBP</v>
      </c>
      <c r="D230" s="2" t="s">
        <v>26</v>
      </c>
      <c r="E230" s="2" t="s">
        <v>296</v>
      </c>
      <c r="F230" s="2"/>
      <c r="G230" s="2" t="s">
        <v>86</v>
      </c>
      <c r="H230" s="163" t="str">
        <f t="shared" si="10"/>
        <v>Tonawanda, NY</v>
      </c>
      <c r="I230" s="254">
        <v>1</v>
      </c>
      <c r="J230" s="2" t="s">
        <v>74</v>
      </c>
      <c r="K230" s="2" t="s">
        <v>74</v>
      </c>
      <c r="L230" s="2" t="s">
        <v>73</v>
      </c>
      <c r="M230" s="2" t="s">
        <v>74</v>
      </c>
      <c r="N230" s="2" t="s">
        <v>280</v>
      </c>
      <c r="O230" s="11" t="s">
        <v>74</v>
      </c>
      <c r="P230" s="16" t="s">
        <v>74</v>
      </c>
      <c r="Q230" s="2"/>
      <c r="R230" s="190"/>
      <c r="S230" s="11" t="s">
        <v>76</v>
      </c>
      <c r="T230" s="190"/>
      <c r="U230" s="190"/>
      <c r="V230" s="9" t="s">
        <v>77</v>
      </c>
      <c r="W230" s="216" t="s">
        <v>323</v>
      </c>
      <c r="X230" s="156"/>
      <c r="Y230" s="159"/>
    </row>
    <row r="231" spans="1:25" s="9" customFormat="1" ht="64" hidden="1" x14ac:dyDescent="0.2">
      <c r="A231" s="291" t="e">
        <f t="shared" si="12"/>
        <v>#VALUE!</v>
      </c>
      <c r="B231" s="37">
        <v>43907</v>
      </c>
      <c r="C231" s="13" t="str">
        <f t="shared" si="11"/>
        <v>USBP</v>
      </c>
      <c r="D231" s="38" t="s">
        <v>28</v>
      </c>
      <c r="E231" s="38" t="s">
        <v>324</v>
      </c>
      <c r="F231" s="38"/>
      <c r="G231" s="2" t="s">
        <v>86</v>
      </c>
      <c r="H231" s="163" t="str">
        <f t="shared" si="10"/>
        <v>Albuquerque, NM</v>
      </c>
      <c r="I231" s="256">
        <v>1</v>
      </c>
      <c r="J231" s="38" t="s">
        <v>74</v>
      </c>
      <c r="K231" s="38" t="s">
        <v>74</v>
      </c>
      <c r="L231" s="38" t="s">
        <v>73</v>
      </c>
      <c r="M231" s="38" t="s">
        <v>74</v>
      </c>
      <c r="N231" s="10" t="s">
        <v>197</v>
      </c>
      <c r="O231" s="11" t="s">
        <v>74</v>
      </c>
      <c r="P231" s="10" t="s">
        <v>74</v>
      </c>
      <c r="Q231" s="2"/>
      <c r="R231" s="190"/>
      <c r="S231" s="10" t="s">
        <v>76</v>
      </c>
      <c r="T231" s="190"/>
      <c r="U231" s="190"/>
      <c r="V231" s="9" t="s">
        <v>77</v>
      </c>
      <c r="W231" s="221" t="s">
        <v>325</v>
      </c>
      <c r="X231" s="13">
        <v>43907</v>
      </c>
      <c r="Y231" s="25" t="s">
        <v>188</v>
      </c>
    </row>
    <row r="232" spans="1:25" s="9" customFormat="1" ht="80" hidden="1" x14ac:dyDescent="0.2">
      <c r="A232" s="291" t="e">
        <f t="shared" si="12"/>
        <v>#VALUE!</v>
      </c>
      <c r="B232" s="37">
        <v>43913</v>
      </c>
      <c r="C232" s="13" t="str">
        <f t="shared" si="11"/>
        <v>USBP</v>
      </c>
      <c r="D232" s="35" t="s">
        <v>30</v>
      </c>
      <c r="E232" s="35" t="s">
        <v>326</v>
      </c>
      <c r="F232" s="35"/>
      <c r="G232" s="2" t="s">
        <v>86</v>
      </c>
      <c r="H232" s="163" t="str">
        <f t="shared" si="10"/>
        <v>Grand Marais, MN</v>
      </c>
      <c r="I232" s="252">
        <v>1</v>
      </c>
      <c r="J232" s="35" t="s">
        <v>73</v>
      </c>
      <c r="K232" s="35" t="s">
        <v>74</v>
      </c>
      <c r="L232" s="35" t="s">
        <v>73</v>
      </c>
      <c r="M232" s="35" t="s">
        <v>74</v>
      </c>
      <c r="N232" s="11" t="s">
        <v>213</v>
      </c>
      <c r="O232" s="11" t="s">
        <v>73</v>
      </c>
      <c r="P232" s="11" t="s">
        <v>73</v>
      </c>
      <c r="Q232" s="2" t="s">
        <v>75</v>
      </c>
      <c r="R232" s="190"/>
      <c r="S232" s="11" t="s">
        <v>76</v>
      </c>
      <c r="T232" s="190"/>
      <c r="U232" s="190"/>
      <c r="V232" s="9" t="s">
        <v>77</v>
      </c>
      <c r="W232" s="230" t="s">
        <v>327</v>
      </c>
      <c r="X232" s="167" t="s">
        <v>328</v>
      </c>
      <c r="Y232" s="159" t="s">
        <v>188</v>
      </c>
    </row>
    <row r="233" spans="1:25" s="9" customFormat="1" ht="48" hidden="1" x14ac:dyDescent="0.2">
      <c r="A233" s="291" t="e">
        <f t="shared" si="12"/>
        <v>#VALUE!</v>
      </c>
      <c r="B233" s="13">
        <v>43909</v>
      </c>
      <c r="C233" s="13" t="str">
        <f t="shared" si="11"/>
        <v>USBP</v>
      </c>
      <c r="D233" s="11" t="s">
        <v>34</v>
      </c>
      <c r="E233" s="43" t="s">
        <v>212</v>
      </c>
      <c r="F233" s="43"/>
      <c r="G233" s="2" t="s">
        <v>89</v>
      </c>
      <c r="H233" s="163" t="str">
        <f t="shared" ref="H233:H299" si="13">INDEX(STATIONLOCATION,MATCH(E233, STATIONCODES, 0))</f>
        <v>Indio, CA</v>
      </c>
      <c r="I233" s="129">
        <v>1</v>
      </c>
      <c r="J233" s="11" t="s">
        <v>73</v>
      </c>
      <c r="K233" s="11" t="s">
        <v>74</v>
      </c>
      <c r="L233" s="11" t="s">
        <v>73</v>
      </c>
      <c r="M233" s="11" t="s">
        <v>74</v>
      </c>
      <c r="N233" s="11" t="s">
        <v>192</v>
      </c>
      <c r="O233" s="11" t="s">
        <v>73</v>
      </c>
      <c r="P233" s="11" t="s">
        <v>73</v>
      </c>
      <c r="Q233" s="231" t="s">
        <v>75</v>
      </c>
      <c r="R233" s="190"/>
      <c r="S233" s="11" t="s">
        <v>76</v>
      </c>
      <c r="T233" s="190"/>
      <c r="U233" s="190"/>
      <c r="V233" s="9" t="s">
        <v>96</v>
      </c>
      <c r="W233" s="219" t="s">
        <v>329</v>
      </c>
      <c r="X233" s="137">
        <v>43909</v>
      </c>
      <c r="Y233" s="138" t="s">
        <v>188</v>
      </c>
    </row>
    <row r="234" spans="1:25" s="9" customFormat="1" ht="16" hidden="1" x14ac:dyDescent="0.2">
      <c r="A234" s="291" t="e">
        <f t="shared" si="12"/>
        <v>#VALUE!</v>
      </c>
      <c r="B234" s="46">
        <v>43920</v>
      </c>
      <c r="C234" s="13" t="str">
        <f t="shared" si="11"/>
        <v>USBP</v>
      </c>
      <c r="D234" s="45" t="s">
        <v>29</v>
      </c>
      <c r="E234" s="45" t="s">
        <v>330</v>
      </c>
      <c r="F234" s="45"/>
      <c r="G234" s="44" t="s">
        <v>86</v>
      </c>
      <c r="H234" s="163" t="str">
        <f t="shared" si="13"/>
        <v>Havre, MT</v>
      </c>
      <c r="I234" s="249">
        <v>1</v>
      </c>
      <c r="J234" s="45" t="s">
        <v>74</v>
      </c>
      <c r="K234" s="45" t="s">
        <v>74</v>
      </c>
      <c r="L234" s="45" t="s">
        <v>73</v>
      </c>
      <c r="M234" s="45" t="s">
        <v>74</v>
      </c>
      <c r="N234" s="43" t="s">
        <v>331</v>
      </c>
      <c r="O234" s="11" t="s">
        <v>73</v>
      </c>
      <c r="P234" s="43" t="s">
        <v>73</v>
      </c>
      <c r="Q234" s="44" t="s">
        <v>75</v>
      </c>
      <c r="R234" s="190"/>
      <c r="S234" s="11" t="s">
        <v>76</v>
      </c>
      <c r="T234" s="190"/>
      <c r="U234" s="190"/>
      <c r="V234" s="9" t="s">
        <v>77</v>
      </c>
      <c r="W234" s="216" t="s">
        <v>332</v>
      </c>
      <c r="X234" s="47"/>
      <c r="Y234" s="48"/>
    </row>
    <row r="235" spans="1:25" s="9" customFormat="1" ht="32" hidden="1" x14ac:dyDescent="0.2">
      <c r="A235" s="291" t="e">
        <f t="shared" si="12"/>
        <v>#VALUE!</v>
      </c>
      <c r="B235" s="13">
        <v>43915</v>
      </c>
      <c r="C235" s="13" t="str">
        <f t="shared" si="11"/>
        <v>USBP</v>
      </c>
      <c r="D235" s="11" t="s">
        <v>27</v>
      </c>
      <c r="E235" s="11" t="s">
        <v>333</v>
      </c>
      <c r="F235" s="11"/>
      <c r="G235" s="2" t="s">
        <v>86</v>
      </c>
      <c r="H235" s="163" t="str">
        <f t="shared" si="13"/>
        <v>Marysville, MI</v>
      </c>
      <c r="I235" s="129">
        <v>1</v>
      </c>
      <c r="J235" s="11" t="s">
        <v>74</v>
      </c>
      <c r="K235" s="11" t="s">
        <v>74</v>
      </c>
      <c r="L235" s="11" t="s">
        <v>73</v>
      </c>
      <c r="M235" s="11" t="s">
        <v>74</v>
      </c>
      <c r="N235" s="11" t="s">
        <v>298</v>
      </c>
      <c r="O235" s="11" t="s">
        <v>73</v>
      </c>
      <c r="P235" s="11" t="s">
        <v>73</v>
      </c>
      <c r="Q235" s="2" t="s">
        <v>75</v>
      </c>
      <c r="R235" s="190"/>
      <c r="S235" s="11" t="s">
        <v>76</v>
      </c>
      <c r="T235" s="190"/>
      <c r="U235" s="190"/>
      <c r="V235" s="9" t="s">
        <v>77</v>
      </c>
      <c r="W235" s="219" t="s">
        <v>334</v>
      </c>
      <c r="X235" s="159" t="s">
        <v>309</v>
      </c>
      <c r="Y235" s="159" t="s">
        <v>188</v>
      </c>
    </row>
    <row r="236" spans="1:25" s="9" customFormat="1" ht="80" hidden="1" x14ac:dyDescent="0.2">
      <c r="A236" s="291" t="e">
        <f t="shared" si="12"/>
        <v>#VALUE!</v>
      </c>
      <c r="B236" s="13">
        <v>43909</v>
      </c>
      <c r="C236" s="13" t="str">
        <f t="shared" si="11"/>
        <v>USBP</v>
      </c>
      <c r="D236" s="11" t="s">
        <v>27</v>
      </c>
      <c r="E236" s="11" t="s">
        <v>27</v>
      </c>
      <c r="F236" s="11" t="s">
        <v>85</v>
      </c>
      <c r="G236" s="2" t="s">
        <v>86</v>
      </c>
      <c r="H236" s="163" t="str">
        <f t="shared" si="13"/>
        <v>Selfridge ANGB, MI</v>
      </c>
      <c r="I236" s="129">
        <v>1</v>
      </c>
      <c r="J236" s="11" t="s">
        <v>74</v>
      </c>
      <c r="K236" s="11" t="s">
        <v>74</v>
      </c>
      <c r="L236" s="11" t="s">
        <v>73</v>
      </c>
      <c r="M236" s="11" t="s">
        <v>74</v>
      </c>
      <c r="N236" s="11" t="s">
        <v>192</v>
      </c>
      <c r="O236" s="11" t="s">
        <v>74</v>
      </c>
      <c r="P236" s="11" t="s">
        <v>74</v>
      </c>
      <c r="Q236" s="2"/>
      <c r="R236" s="190"/>
      <c r="S236" s="11" t="s">
        <v>76</v>
      </c>
      <c r="T236" s="190"/>
      <c r="U236" s="190"/>
      <c r="V236" s="29" t="s">
        <v>80</v>
      </c>
      <c r="W236" s="216" t="s">
        <v>335</v>
      </c>
      <c r="X236" s="55">
        <v>43907</v>
      </c>
      <c r="Y236" s="168" t="s">
        <v>188</v>
      </c>
    </row>
    <row r="237" spans="1:25" s="9" customFormat="1" ht="80" hidden="1" x14ac:dyDescent="0.2">
      <c r="A237" s="291" t="e">
        <f t="shared" si="12"/>
        <v>#VALUE!</v>
      </c>
      <c r="B237" s="13">
        <v>43909</v>
      </c>
      <c r="C237" s="13" t="str">
        <f t="shared" si="11"/>
        <v>USBP</v>
      </c>
      <c r="D237" s="11" t="s">
        <v>27</v>
      </c>
      <c r="E237" s="11" t="s">
        <v>27</v>
      </c>
      <c r="F237" s="11" t="s">
        <v>85</v>
      </c>
      <c r="G237" s="2" t="s">
        <v>86</v>
      </c>
      <c r="H237" s="163" t="str">
        <f t="shared" si="13"/>
        <v>Selfridge ANGB, MI</v>
      </c>
      <c r="I237" s="129">
        <v>1</v>
      </c>
      <c r="J237" s="11" t="s">
        <v>74</v>
      </c>
      <c r="K237" s="11" t="s">
        <v>74</v>
      </c>
      <c r="L237" s="11" t="s">
        <v>73</v>
      </c>
      <c r="M237" s="11" t="s">
        <v>74</v>
      </c>
      <c r="N237" s="11" t="s">
        <v>192</v>
      </c>
      <c r="O237" s="11" t="s">
        <v>74</v>
      </c>
      <c r="P237" s="11" t="s">
        <v>74</v>
      </c>
      <c r="Q237" s="2"/>
      <c r="R237" s="190"/>
      <c r="S237" s="11" t="s">
        <v>76</v>
      </c>
      <c r="T237" s="190"/>
      <c r="U237" s="190"/>
      <c r="V237" s="29" t="s">
        <v>80</v>
      </c>
      <c r="W237" s="216" t="s">
        <v>335</v>
      </c>
      <c r="X237" s="55"/>
      <c r="Y237" s="168"/>
    </row>
    <row r="238" spans="1:25" s="9" customFormat="1" ht="36" hidden="1" customHeight="1" x14ac:dyDescent="0.2">
      <c r="A238" s="291" t="e">
        <f t="shared" si="12"/>
        <v>#VALUE!</v>
      </c>
      <c r="B238" s="13">
        <v>43910</v>
      </c>
      <c r="C238" s="13" t="str">
        <f t="shared" si="11"/>
        <v>USBP</v>
      </c>
      <c r="D238" s="11" t="s">
        <v>27</v>
      </c>
      <c r="E238" s="11" t="s">
        <v>307</v>
      </c>
      <c r="F238" s="11"/>
      <c r="G238" s="2" t="s">
        <v>86</v>
      </c>
      <c r="H238" s="163" t="str">
        <f t="shared" si="13"/>
        <v>Port Clinton, OH</v>
      </c>
      <c r="I238" s="129">
        <v>1</v>
      </c>
      <c r="J238" s="11" t="s">
        <v>74</v>
      </c>
      <c r="K238" s="11" t="s">
        <v>74</v>
      </c>
      <c r="L238" s="11" t="s">
        <v>73</v>
      </c>
      <c r="M238" s="11" t="s">
        <v>74</v>
      </c>
      <c r="N238" s="11" t="s">
        <v>243</v>
      </c>
      <c r="O238" s="11" t="s">
        <v>74</v>
      </c>
      <c r="P238" s="11" t="s">
        <v>74</v>
      </c>
      <c r="Q238" s="2"/>
      <c r="R238" s="190"/>
      <c r="S238" s="11" t="s">
        <v>76</v>
      </c>
      <c r="T238" s="190"/>
      <c r="U238" s="190"/>
      <c r="V238" s="9" t="s">
        <v>77</v>
      </c>
      <c r="W238" s="216" t="s">
        <v>336</v>
      </c>
      <c r="X238" s="159" t="s">
        <v>309</v>
      </c>
      <c r="Y238" s="157" t="s">
        <v>337</v>
      </c>
    </row>
    <row r="239" spans="1:25" s="9" customFormat="1" ht="64" hidden="1" x14ac:dyDescent="0.2">
      <c r="A239" s="291" t="e">
        <f t="shared" si="12"/>
        <v>#VALUE!</v>
      </c>
      <c r="B239" s="13">
        <v>43912</v>
      </c>
      <c r="C239" s="13" t="str">
        <f t="shared" si="11"/>
        <v>USBP</v>
      </c>
      <c r="D239" s="11" t="s">
        <v>27</v>
      </c>
      <c r="E239" s="11" t="s">
        <v>27</v>
      </c>
      <c r="F239" s="11" t="s">
        <v>85</v>
      </c>
      <c r="G239" s="2" t="s">
        <v>86</v>
      </c>
      <c r="H239" s="163" t="str">
        <f t="shared" si="13"/>
        <v>Selfridge ANGB, MI</v>
      </c>
      <c r="I239" s="129">
        <v>1</v>
      </c>
      <c r="J239" s="11" t="s">
        <v>74</v>
      </c>
      <c r="K239" s="11" t="s">
        <v>73</v>
      </c>
      <c r="L239" s="11" t="s">
        <v>73</v>
      </c>
      <c r="M239" s="11" t="s">
        <v>74</v>
      </c>
      <c r="N239" s="11" t="s">
        <v>338</v>
      </c>
      <c r="O239" s="11" t="s">
        <v>74</v>
      </c>
      <c r="P239" s="11" t="s">
        <v>74</v>
      </c>
      <c r="Q239" s="2"/>
      <c r="R239" s="190"/>
      <c r="S239" s="11" t="s">
        <v>76</v>
      </c>
      <c r="T239" s="190"/>
      <c r="U239" s="190"/>
      <c r="V239" s="29" t="s">
        <v>80</v>
      </c>
      <c r="W239" s="216" t="s">
        <v>339</v>
      </c>
      <c r="X239" s="156">
        <v>43908</v>
      </c>
      <c r="Y239" s="157" t="s">
        <v>188</v>
      </c>
    </row>
    <row r="240" spans="1:25" s="9" customFormat="1" ht="96" hidden="1" x14ac:dyDescent="0.2">
      <c r="A240" s="291" t="e">
        <f t="shared" si="12"/>
        <v>#VALUE!</v>
      </c>
      <c r="B240" s="13">
        <v>43913</v>
      </c>
      <c r="C240" s="13" t="str">
        <f t="shared" si="11"/>
        <v>USBP</v>
      </c>
      <c r="D240" s="11" t="s">
        <v>27</v>
      </c>
      <c r="E240" s="11" t="s">
        <v>27</v>
      </c>
      <c r="F240" s="11" t="s">
        <v>85</v>
      </c>
      <c r="G240" s="2" t="s">
        <v>86</v>
      </c>
      <c r="H240" s="163" t="str">
        <f t="shared" si="13"/>
        <v>Selfridge ANGB, MI</v>
      </c>
      <c r="I240" s="129">
        <v>1</v>
      </c>
      <c r="J240" s="11" t="s">
        <v>74</v>
      </c>
      <c r="K240" s="11" t="s">
        <v>73</v>
      </c>
      <c r="L240" s="11" t="s">
        <v>73</v>
      </c>
      <c r="M240" s="11" t="s">
        <v>74</v>
      </c>
      <c r="N240" s="11"/>
      <c r="O240" s="11" t="s">
        <v>73</v>
      </c>
      <c r="P240" s="11" t="s">
        <v>74</v>
      </c>
      <c r="Q240" s="2"/>
      <c r="R240" s="190"/>
      <c r="S240" s="11" t="s">
        <v>76</v>
      </c>
      <c r="T240" s="190"/>
      <c r="U240" s="190"/>
      <c r="V240" s="29" t="s">
        <v>80</v>
      </c>
      <c r="W240" s="216" t="s">
        <v>340</v>
      </c>
      <c r="X240" s="156">
        <v>43910</v>
      </c>
      <c r="Y240" s="157" t="s">
        <v>188</v>
      </c>
    </row>
    <row r="241" spans="1:25" s="9" customFormat="1" ht="48" hidden="1" x14ac:dyDescent="0.2">
      <c r="A241" s="291" t="e">
        <f t="shared" si="12"/>
        <v>#VALUE!</v>
      </c>
      <c r="B241" s="13">
        <v>43914</v>
      </c>
      <c r="C241" s="13" t="str">
        <f t="shared" si="11"/>
        <v>USBP</v>
      </c>
      <c r="D241" s="11" t="s">
        <v>27</v>
      </c>
      <c r="E241" s="11" t="s">
        <v>27</v>
      </c>
      <c r="F241" s="11"/>
      <c r="G241" s="2" t="s">
        <v>86</v>
      </c>
      <c r="H241" s="163" t="str">
        <f t="shared" si="13"/>
        <v>Selfridge ANGB, MI</v>
      </c>
      <c r="I241" s="129">
        <v>1</v>
      </c>
      <c r="J241" s="11" t="s">
        <v>73</v>
      </c>
      <c r="K241" s="11" t="s">
        <v>74</v>
      </c>
      <c r="L241" s="11" t="s">
        <v>73</v>
      </c>
      <c r="M241" s="11" t="s">
        <v>74</v>
      </c>
      <c r="N241" s="11" t="s">
        <v>311</v>
      </c>
      <c r="O241" s="11" t="s">
        <v>73</v>
      </c>
      <c r="P241" s="11" t="s">
        <v>74</v>
      </c>
      <c r="Q241" s="2"/>
      <c r="R241" s="190"/>
      <c r="S241" s="11" t="s">
        <v>76</v>
      </c>
      <c r="T241" s="190"/>
      <c r="U241" s="190"/>
      <c r="V241" s="9" t="s">
        <v>77</v>
      </c>
      <c r="W241" s="216" t="s">
        <v>341</v>
      </c>
      <c r="X241" s="156">
        <v>43914</v>
      </c>
      <c r="Y241" s="157" t="s">
        <v>188</v>
      </c>
    </row>
    <row r="242" spans="1:25" s="9" customFormat="1" ht="32" hidden="1" x14ac:dyDescent="0.2">
      <c r="A242" s="291" t="e">
        <f t="shared" si="12"/>
        <v>#VALUE!</v>
      </c>
      <c r="B242" s="13">
        <v>43916</v>
      </c>
      <c r="C242" s="13" t="str">
        <f t="shared" si="11"/>
        <v>USBP</v>
      </c>
      <c r="D242" s="11" t="s">
        <v>27</v>
      </c>
      <c r="E242" s="11" t="s">
        <v>333</v>
      </c>
      <c r="F242" s="11"/>
      <c r="G242" s="2" t="s">
        <v>86</v>
      </c>
      <c r="H242" s="163" t="str">
        <f t="shared" si="13"/>
        <v>Marysville, MI</v>
      </c>
      <c r="I242" s="129">
        <v>1</v>
      </c>
      <c r="J242" s="11" t="s">
        <v>73</v>
      </c>
      <c r="K242" s="11" t="s">
        <v>74</v>
      </c>
      <c r="L242" s="11" t="s">
        <v>73</v>
      </c>
      <c r="M242" s="11" t="s">
        <v>74</v>
      </c>
      <c r="N242" s="11" t="s">
        <v>298</v>
      </c>
      <c r="O242" s="11" t="s">
        <v>74</v>
      </c>
      <c r="P242" s="11" t="s">
        <v>74</v>
      </c>
      <c r="Q242" s="2"/>
      <c r="R242" s="190"/>
      <c r="S242" s="11" t="s">
        <v>76</v>
      </c>
      <c r="T242" s="190"/>
      <c r="U242" s="190"/>
      <c r="V242" s="9" t="s">
        <v>77</v>
      </c>
      <c r="W242" s="216" t="s">
        <v>342</v>
      </c>
      <c r="X242" s="159"/>
      <c r="Y242" s="159"/>
    </row>
    <row r="243" spans="1:25" s="9" customFormat="1" ht="32" hidden="1" x14ac:dyDescent="0.2">
      <c r="A243" s="291" t="e">
        <f t="shared" si="12"/>
        <v>#VALUE!</v>
      </c>
      <c r="B243" s="13">
        <v>43916</v>
      </c>
      <c r="C243" s="13" t="str">
        <f t="shared" si="11"/>
        <v>USBP</v>
      </c>
      <c r="D243" s="11" t="s">
        <v>27</v>
      </c>
      <c r="E243" s="11" t="s">
        <v>84</v>
      </c>
      <c r="F243" s="11"/>
      <c r="G243" s="2" t="s">
        <v>86</v>
      </c>
      <c r="H243" s="163" t="str">
        <f t="shared" si="13"/>
        <v>Detroit, MI</v>
      </c>
      <c r="I243" s="129">
        <v>1</v>
      </c>
      <c r="J243" s="11" t="s">
        <v>73</v>
      </c>
      <c r="K243" s="11" t="s">
        <v>74</v>
      </c>
      <c r="L243" s="11" t="s">
        <v>73</v>
      </c>
      <c r="M243" s="11" t="s">
        <v>74</v>
      </c>
      <c r="N243" s="11" t="s">
        <v>280</v>
      </c>
      <c r="O243" s="11" t="s">
        <v>74</v>
      </c>
      <c r="P243" s="11" t="s">
        <v>74</v>
      </c>
      <c r="Q243" s="2"/>
      <c r="R243" s="190"/>
      <c r="S243" s="11" t="s">
        <v>76</v>
      </c>
      <c r="T243" s="190"/>
      <c r="U243" s="190"/>
      <c r="V243" s="9" t="s">
        <v>77</v>
      </c>
      <c r="W243" s="216" t="s">
        <v>343</v>
      </c>
      <c r="X243" s="159"/>
      <c r="Y243" s="159"/>
    </row>
    <row r="244" spans="1:25" s="9" customFormat="1" ht="96" hidden="1" x14ac:dyDescent="0.2">
      <c r="A244" s="291" t="e">
        <f t="shared" si="12"/>
        <v>#VALUE!</v>
      </c>
      <c r="B244" s="37">
        <v>43906</v>
      </c>
      <c r="C244" s="13" t="str">
        <f t="shared" si="11"/>
        <v>USBP</v>
      </c>
      <c r="D244" s="35" t="s">
        <v>38</v>
      </c>
      <c r="E244" s="35" t="s">
        <v>38</v>
      </c>
      <c r="F244" s="35"/>
      <c r="G244" s="2" t="s">
        <v>89</v>
      </c>
      <c r="H244" s="163" t="str">
        <f t="shared" si="13"/>
        <v>Spokane, WA</v>
      </c>
      <c r="I244" s="252">
        <v>1</v>
      </c>
      <c r="J244" s="35" t="s">
        <v>74</v>
      </c>
      <c r="K244" s="35" t="s">
        <v>73</v>
      </c>
      <c r="L244" s="35" t="s">
        <v>73</v>
      </c>
      <c r="M244" s="35" t="s">
        <v>74</v>
      </c>
      <c r="N244" s="11" t="s">
        <v>237</v>
      </c>
      <c r="O244" s="11" t="s">
        <v>73</v>
      </c>
      <c r="P244" s="11" t="s">
        <v>74</v>
      </c>
      <c r="Q244" s="2"/>
      <c r="R244" s="190"/>
      <c r="S244" s="11" t="s">
        <v>76</v>
      </c>
      <c r="T244" s="190"/>
      <c r="U244" s="190"/>
      <c r="V244" s="9" t="s">
        <v>77</v>
      </c>
      <c r="W244" s="218" t="s">
        <v>344</v>
      </c>
      <c r="X244" s="13">
        <v>43896</v>
      </c>
      <c r="Y244" s="12" t="s">
        <v>188</v>
      </c>
    </row>
    <row r="245" spans="1:25" s="9" customFormat="1" ht="160" hidden="1" x14ac:dyDescent="0.2">
      <c r="A245" s="291" t="e">
        <f t="shared" si="12"/>
        <v>#VALUE!</v>
      </c>
      <c r="B245" s="37">
        <v>43907</v>
      </c>
      <c r="C245" s="13" t="str">
        <f t="shared" si="11"/>
        <v>USBP</v>
      </c>
      <c r="D245" s="35" t="s">
        <v>38</v>
      </c>
      <c r="E245" s="35" t="s">
        <v>345</v>
      </c>
      <c r="F245" s="35"/>
      <c r="G245" s="2" t="s">
        <v>89</v>
      </c>
      <c r="H245" s="163" t="str">
        <f t="shared" si="13"/>
        <v>Spokane, WA</v>
      </c>
      <c r="I245" s="252">
        <v>1</v>
      </c>
      <c r="J245" s="35" t="s">
        <v>74</v>
      </c>
      <c r="K245" s="35" t="s">
        <v>74</v>
      </c>
      <c r="L245" s="35" t="s">
        <v>73</v>
      </c>
      <c r="M245" s="35" t="s">
        <v>74</v>
      </c>
      <c r="N245" s="11" t="s">
        <v>252</v>
      </c>
      <c r="O245" s="11" t="s">
        <v>73</v>
      </c>
      <c r="P245" s="11" t="s">
        <v>74</v>
      </c>
      <c r="Q245" s="2"/>
      <c r="R245" s="190"/>
      <c r="S245" s="11" t="s">
        <v>76</v>
      </c>
      <c r="T245" s="190"/>
      <c r="U245" s="190"/>
      <c r="V245" s="9" t="s">
        <v>96</v>
      </c>
      <c r="W245" s="221" t="s">
        <v>346</v>
      </c>
      <c r="X245" s="13">
        <v>43903</v>
      </c>
      <c r="Y245" s="12" t="s">
        <v>347</v>
      </c>
    </row>
    <row r="246" spans="1:25" s="9" customFormat="1" ht="64" hidden="1" x14ac:dyDescent="0.2">
      <c r="A246" s="291" t="e">
        <f t="shared" si="12"/>
        <v>#VALUE!</v>
      </c>
      <c r="B246" s="13">
        <v>43910</v>
      </c>
      <c r="C246" s="13" t="str">
        <f t="shared" si="11"/>
        <v>USBP</v>
      </c>
      <c r="D246" s="11" t="s">
        <v>36</v>
      </c>
      <c r="E246" s="11" t="s">
        <v>283</v>
      </c>
      <c r="F246" s="11"/>
      <c r="G246" s="2" t="s">
        <v>89</v>
      </c>
      <c r="H246" s="163" t="str">
        <f t="shared" si="13"/>
        <v>Blythe, CA</v>
      </c>
      <c r="I246" s="129">
        <v>1</v>
      </c>
      <c r="J246" s="11" t="s">
        <v>73</v>
      </c>
      <c r="K246" s="11" t="s">
        <v>74</v>
      </c>
      <c r="L246" s="11" t="s">
        <v>73</v>
      </c>
      <c r="M246" s="11" t="s">
        <v>74</v>
      </c>
      <c r="N246" s="11" t="s">
        <v>243</v>
      </c>
      <c r="O246" s="11" t="s">
        <v>73</v>
      </c>
      <c r="P246" s="11" t="s">
        <v>73</v>
      </c>
      <c r="Q246" s="2" t="s">
        <v>75</v>
      </c>
      <c r="R246" s="190"/>
      <c r="S246" s="11" t="s">
        <v>76</v>
      </c>
      <c r="T246" s="190"/>
      <c r="U246" s="190"/>
      <c r="V246" s="9" t="s">
        <v>77</v>
      </c>
      <c r="W246" s="216" t="s">
        <v>348</v>
      </c>
      <c r="X246" s="13">
        <v>43910</v>
      </c>
      <c r="Y246" s="173" t="s">
        <v>188</v>
      </c>
    </row>
    <row r="247" spans="1:25" s="9" customFormat="1" ht="48" hidden="1" x14ac:dyDescent="0.2">
      <c r="A247" s="291" t="e">
        <f t="shared" si="12"/>
        <v>#VALUE!</v>
      </c>
      <c r="B247" s="13">
        <v>43910</v>
      </c>
      <c r="C247" s="13" t="str">
        <f t="shared" si="11"/>
        <v>USBP</v>
      </c>
      <c r="D247" s="11" t="s">
        <v>36</v>
      </c>
      <c r="E247" s="11" t="s">
        <v>283</v>
      </c>
      <c r="F247" s="11"/>
      <c r="G247" s="44" t="s">
        <v>89</v>
      </c>
      <c r="H247" s="163" t="str">
        <f t="shared" si="13"/>
        <v>Blythe, CA</v>
      </c>
      <c r="I247" s="129">
        <v>1</v>
      </c>
      <c r="J247" s="11" t="s">
        <v>73</v>
      </c>
      <c r="K247" s="11" t="s">
        <v>74</v>
      </c>
      <c r="L247" s="11" t="s">
        <v>73</v>
      </c>
      <c r="M247" s="11" t="s">
        <v>74</v>
      </c>
      <c r="N247" s="11" t="s">
        <v>243</v>
      </c>
      <c r="O247" s="11" t="s">
        <v>74</v>
      </c>
      <c r="P247" s="11" t="s">
        <v>74</v>
      </c>
      <c r="Q247" s="2"/>
      <c r="R247" s="190"/>
      <c r="S247" s="11" t="s">
        <v>76</v>
      </c>
      <c r="T247" s="190"/>
      <c r="U247" s="190"/>
      <c r="V247" s="9" t="s">
        <v>77</v>
      </c>
      <c r="W247" s="216" t="s">
        <v>349</v>
      </c>
      <c r="X247" s="159" t="s">
        <v>350</v>
      </c>
      <c r="Y247" s="159" t="s">
        <v>188</v>
      </c>
    </row>
    <row r="248" spans="1:25" s="9" customFormat="1" ht="48" hidden="1" x14ac:dyDescent="0.2">
      <c r="A248" s="291" t="e">
        <f t="shared" si="12"/>
        <v>#VALUE!</v>
      </c>
      <c r="B248" s="13">
        <v>43910</v>
      </c>
      <c r="C248" s="13" t="str">
        <f t="shared" si="11"/>
        <v>USBP</v>
      </c>
      <c r="D248" s="11" t="s">
        <v>36</v>
      </c>
      <c r="E248" s="11" t="s">
        <v>283</v>
      </c>
      <c r="F248" s="11"/>
      <c r="G248" s="44" t="s">
        <v>89</v>
      </c>
      <c r="H248" s="163" t="str">
        <f t="shared" si="13"/>
        <v>Blythe, CA</v>
      </c>
      <c r="I248" s="129">
        <v>1</v>
      </c>
      <c r="J248" s="11" t="s">
        <v>73</v>
      </c>
      <c r="K248" s="11" t="s">
        <v>74</v>
      </c>
      <c r="L248" s="11" t="s">
        <v>73</v>
      </c>
      <c r="M248" s="11" t="s">
        <v>74</v>
      </c>
      <c r="N248" s="11" t="s">
        <v>243</v>
      </c>
      <c r="O248" s="11" t="s">
        <v>74</v>
      </c>
      <c r="P248" s="11" t="s">
        <v>74</v>
      </c>
      <c r="Q248" s="2"/>
      <c r="R248" s="190"/>
      <c r="S248" s="11" t="s">
        <v>76</v>
      </c>
      <c r="T248" s="190"/>
      <c r="U248" s="190"/>
      <c r="V248" s="9" t="s">
        <v>77</v>
      </c>
      <c r="W248" s="216" t="s">
        <v>349</v>
      </c>
      <c r="X248" s="159"/>
      <c r="Y248" s="159"/>
    </row>
    <row r="249" spans="1:25" s="9" customFormat="1" ht="48" hidden="1" x14ac:dyDescent="0.2">
      <c r="A249" s="291" t="e">
        <f t="shared" si="12"/>
        <v>#VALUE!</v>
      </c>
      <c r="B249" s="13">
        <v>43910</v>
      </c>
      <c r="C249" s="13" t="str">
        <f t="shared" si="11"/>
        <v>USBP</v>
      </c>
      <c r="D249" s="11" t="s">
        <v>36</v>
      </c>
      <c r="E249" s="11" t="s">
        <v>283</v>
      </c>
      <c r="F249" s="11"/>
      <c r="G249" s="44" t="s">
        <v>89</v>
      </c>
      <c r="H249" s="163" t="str">
        <f t="shared" si="13"/>
        <v>Blythe, CA</v>
      </c>
      <c r="I249" s="129">
        <v>1</v>
      </c>
      <c r="J249" s="11" t="s">
        <v>73</v>
      </c>
      <c r="K249" s="11" t="s">
        <v>74</v>
      </c>
      <c r="L249" s="11" t="s">
        <v>73</v>
      </c>
      <c r="M249" s="11" t="s">
        <v>74</v>
      </c>
      <c r="N249" s="11" t="s">
        <v>351</v>
      </c>
      <c r="O249" s="11" t="s">
        <v>74</v>
      </c>
      <c r="P249" s="11" t="s">
        <v>74</v>
      </c>
      <c r="Q249" s="2"/>
      <c r="R249" s="190"/>
      <c r="S249" s="11" t="s">
        <v>76</v>
      </c>
      <c r="T249" s="190"/>
      <c r="U249" s="190"/>
      <c r="V249" s="9" t="s">
        <v>77</v>
      </c>
      <c r="W249" s="216" t="s">
        <v>349</v>
      </c>
      <c r="X249" s="159"/>
      <c r="Y249" s="159"/>
    </row>
    <row r="250" spans="1:25" s="152" customFormat="1" ht="48" hidden="1" x14ac:dyDescent="0.2">
      <c r="A250" s="291" t="e">
        <f t="shared" si="12"/>
        <v>#VALUE!</v>
      </c>
      <c r="B250" s="13">
        <v>43918</v>
      </c>
      <c r="C250" s="13" t="str">
        <f t="shared" si="11"/>
        <v>USBP</v>
      </c>
      <c r="D250" s="10" t="s">
        <v>36</v>
      </c>
      <c r="E250" s="11" t="s">
        <v>283</v>
      </c>
      <c r="F250" s="11"/>
      <c r="G250" s="44" t="s">
        <v>89</v>
      </c>
      <c r="H250" s="163" t="str">
        <f t="shared" si="13"/>
        <v>Blythe, CA</v>
      </c>
      <c r="I250" s="257">
        <v>1</v>
      </c>
      <c r="J250" s="11" t="s">
        <v>73</v>
      </c>
      <c r="K250" s="11" t="s">
        <v>74</v>
      </c>
      <c r="L250" s="11" t="s">
        <v>73</v>
      </c>
      <c r="M250" s="11" t="s">
        <v>74</v>
      </c>
      <c r="N250" s="11" t="s">
        <v>298</v>
      </c>
      <c r="O250" s="11" t="s">
        <v>73</v>
      </c>
      <c r="P250" s="11" t="s">
        <v>73</v>
      </c>
      <c r="Q250" s="231" t="s">
        <v>75</v>
      </c>
      <c r="R250" s="190"/>
      <c r="S250" s="11" t="s">
        <v>76</v>
      </c>
      <c r="T250" s="190"/>
      <c r="U250" s="190"/>
      <c r="V250" s="152" t="s">
        <v>77</v>
      </c>
      <c r="W250" s="226" t="s">
        <v>352</v>
      </c>
      <c r="X250" s="9"/>
      <c r="Y250" s="26"/>
    </row>
    <row r="251" spans="1:25" s="9" customFormat="1" ht="32" hidden="1" x14ac:dyDescent="0.2">
      <c r="A251" s="291" t="e">
        <f t="shared" si="12"/>
        <v>#VALUE!</v>
      </c>
      <c r="B251" s="13">
        <v>43913</v>
      </c>
      <c r="C251" s="13" t="str">
        <f t="shared" si="11"/>
        <v>USBP</v>
      </c>
      <c r="D251" s="11" t="s">
        <v>20</v>
      </c>
      <c r="E251" s="11" t="s">
        <v>20</v>
      </c>
      <c r="F251" s="11"/>
      <c r="G251" s="2" t="s">
        <v>72</v>
      </c>
      <c r="H251" s="163" t="str">
        <f t="shared" si="13"/>
        <v>Edinburg, TX</v>
      </c>
      <c r="I251" s="129">
        <v>1</v>
      </c>
      <c r="J251" s="11" t="s">
        <v>73</v>
      </c>
      <c r="K251" s="11" t="s">
        <v>74</v>
      </c>
      <c r="L251" s="11" t="s">
        <v>73</v>
      </c>
      <c r="M251" s="11" t="s">
        <v>74</v>
      </c>
      <c r="N251" s="11" t="s">
        <v>252</v>
      </c>
      <c r="O251" s="11" t="s">
        <v>73</v>
      </c>
      <c r="P251" s="11" t="s">
        <v>73</v>
      </c>
      <c r="Q251" s="2" t="s">
        <v>75</v>
      </c>
      <c r="R251" s="190"/>
      <c r="S251" s="11" t="s">
        <v>76</v>
      </c>
      <c r="T251" s="190"/>
      <c r="U251" s="190"/>
      <c r="V251" s="9" t="s">
        <v>77</v>
      </c>
      <c r="W251" s="219" t="s">
        <v>353</v>
      </c>
      <c r="X251" s="137">
        <v>43913</v>
      </c>
      <c r="Y251" s="138" t="s">
        <v>188</v>
      </c>
    </row>
    <row r="252" spans="1:25" s="9" customFormat="1" ht="32" hidden="1" x14ac:dyDescent="0.2">
      <c r="A252" s="291" t="e">
        <f t="shared" si="12"/>
        <v>#VALUE!</v>
      </c>
      <c r="B252" s="13">
        <v>43910</v>
      </c>
      <c r="C252" s="13" t="str">
        <f t="shared" si="11"/>
        <v>USBP</v>
      </c>
      <c r="D252" s="11" t="s">
        <v>33</v>
      </c>
      <c r="E252" s="11" t="s">
        <v>145</v>
      </c>
      <c r="F252" s="11"/>
      <c r="G252" s="2" t="s">
        <v>89</v>
      </c>
      <c r="H252" s="163" t="str">
        <f t="shared" si="13"/>
        <v>San Diego, CA</v>
      </c>
      <c r="I252" s="129">
        <v>1</v>
      </c>
      <c r="J252" s="11" t="s">
        <v>74</v>
      </c>
      <c r="K252" s="11" t="s">
        <v>74</v>
      </c>
      <c r="L252" s="11" t="s">
        <v>73</v>
      </c>
      <c r="M252" s="11" t="s">
        <v>74</v>
      </c>
      <c r="N252" s="11" t="s">
        <v>243</v>
      </c>
      <c r="O252" s="11" t="s">
        <v>73</v>
      </c>
      <c r="P252" s="11" t="s">
        <v>73</v>
      </c>
      <c r="Q252" s="2" t="s">
        <v>75</v>
      </c>
      <c r="R252" s="190"/>
      <c r="S252" s="11" t="s">
        <v>76</v>
      </c>
      <c r="T252" s="190"/>
      <c r="U252" s="190"/>
      <c r="V252" s="9" t="s">
        <v>77</v>
      </c>
      <c r="W252" s="216" t="s">
        <v>354</v>
      </c>
      <c r="X252" s="137">
        <v>43910</v>
      </c>
      <c r="Y252" s="138"/>
    </row>
    <row r="253" spans="1:25" s="9" customFormat="1" ht="48" hidden="1" x14ac:dyDescent="0.2">
      <c r="A253" s="291" t="e">
        <f t="shared" si="12"/>
        <v>#VALUE!</v>
      </c>
      <c r="B253" s="13">
        <v>43910</v>
      </c>
      <c r="C253" s="13" t="str">
        <f t="shared" si="11"/>
        <v>USBP</v>
      </c>
      <c r="D253" s="11" t="s">
        <v>33</v>
      </c>
      <c r="E253" s="11" t="s">
        <v>145</v>
      </c>
      <c r="F253" s="11"/>
      <c r="G253" s="2" t="s">
        <v>89</v>
      </c>
      <c r="H253" s="163" t="str">
        <f t="shared" si="13"/>
        <v>San Diego, CA</v>
      </c>
      <c r="I253" s="129">
        <v>1</v>
      </c>
      <c r="J253" s="11" t="s">
        <v>74</v>
      </c>
      <c r="K253" s="11" t="s">
        <v>74</v>
      </c>
      <c r="L253" s="11" t="s">
        <v>74</v>
      </c>
      <c r="M253" s="11" t="s">
        <v>74</v>
      </c>
      <c r="N253" s="11" t="s">
        <v>243</v>
      </c>
      <c r="O253" s="11" t="s">
        <v>74</v>
      </c>
      <c r="P253" s="11" t="s">
        <v>74</v>
      </c>
      <c r="Q253" s="2"/>
      <c r="R253" s="190"/>
      <c r="S253" s="11" t="s">
        <v>76</v>
      </c>
      <c r="T253" s="190"/>
      <c r="U253" s="190"/>
      <c r="V253" s="9" t="s">
        <v>77</v>
      </c>
      <c r="W253" s="216" t="s">
        <v>355</v>
      </c>
      <c r="X253" s="137" t="s">
        <v>356</v>
      </c>
      <c r="Y253" s="138" t="s">
        <v>188</v>
      </c>
    </row>
    <row r="254" spans="1:25" s="9" customFormat="1" ht="96" hidden="1" x14ac:dyDescent="0.2">
      <c r="A254" s="291" t="e">
        <f t="shared" si="12"/>
        <v>#VALUE!</v>
      </c>
      <c r="B254" s="13">
        <v>43917</v>
      </c>
      <c r="C254" s="13" t="str">
        <f t="shared" si="11"/>
        <v>USBP</v>
      </c>
      <c r="D254" s="11" t="s">
        <v>33</v>
      </c>
      <c r="E254" s="11" t="s">
        <v>157</v>
      </c>
      <c r="F254" s="11"/>
      <c r="G254" s="2" t="s">
        <v>89</v>
      </c>
      <c r="H254" s="163" t="str">
        <f t="shared" si="13"/>
        <v>San Diego, CA</v>
      </c>
      <c r="I254" s="129">
        <v>1</v>
      </c>
      <c r="J254" s="11" t="s">
        <v>73</v>
      </c>
      <c r="K254" s="11" t="s">
        <v>74</v>
      </c>
      <c r="L254" s="11" t="s">
        <v>73</v>
      </c>
      <c r="M254" s="11" t="s">
        <v>74</v>
      </c>
      <c r="N254" s="11" t="s">
        <v>213</v>
      </c>
      <c r="O254" s="11" t="s">
        <v>73</v>
      </c>
      <c r="P254" s="11" t="s">
        <v>73</v>
      </c>
      <c r="Q254" s="2" t="s">
        <v>75</v>
      </c>
      <c r="R254" s="190"/>
      <c r="S254" s="11" t="s">
        <v>76</v>
      </c>
      <c r="T254" s="190"/>
      <c r="U254" s="190"/>
      <c r="V254" s="9" t="s">
        <v>77</v>
      </c>
      <c r="W254" s="227" t="s">
        <v>357</v>
      </c>
      <c r="X254" s="137"/>
      <c r="Y254" s="138"/>
    </row>
    <row r="255" spans="1:25" s="9" customFormat="1" ht="48" hidden="1" x14ac:dyDescent="0.2">
      <c r="A255" s="291" t="e">
        <f t="shared" si="12"/>
        <v>#VALUE!</v>
      </c>
      <c r="B255" s="46">
        <v>43905</v>
      </c>
      <c r="C255" s="13" t="str">
        <f t="shared" si="11"/>
        <v>USBP</v>
      </c>
      <c r="D255" s="45" t="s">
        <v>35</v>
      </c>
      <c r="E255" s="45" t="s">
        <v>270</v>
      </c>
      <c r="F255" s="45"/>
      <c r="G255" s="44" t="s">
        <v>89</v>
      </c>
      <c r="H255" s="163" t="str">
        <f t="shared" si="13"/>
        <v>Casa Grande, AZ</v>
      </c>
      <c r="I255" s="249">
        <v>1</v>
      </c>
      <c r="J255" s="45" t="s">
        <v>74</v>
      </c>
      <c r="K255" s="45" t="s">
        <v>74</v>
      </c>
      <c r="L255" s="45" t="s">
        <v>73</v>
      </c>
      <c r="M255" s="45" t="s">
        <v>74</v>
      </c>
      <c r="N255" s="43" t="s">
        <v>235</v>
      </c>
      <c r="O255" s="11" t="s">
        <v>74</v>
      </c>
      <c r="P255" s="43" t="s">
        <v>74</v>
      </c>
      <c r="Q255" s="44"/>
      <c r="R255" s="190"/>
      <c r="S255" s="11" t="s">
        <v>76</v>
      </c>
      <c r="T255" s="190"/>
      <c r="U255" s="190"/>
      <c r="V255" s="9" t="s">
        <v>77</v>
      </c>
      <c r="W255" s="226" t="s">
        <v>358</v>
      </c>
      <c r="X255" s="47">
        <v>43904</v>
      </c>
      <c r="Y255" s="48" t="s">
        <v>359</v>
      </c>
    </row>
    <row r="256" spans="1:25" s="9" customFormat="1" ht="32" hidden="1" x14ac:dyDescent="0.2">
      <c r="A256" s="291" t="e">
        <f t="shared" si="12"/>
        <v>#VALUE!</v>
      </c>
      <c r="B256" s="37">
        <v>43905</v>
      </c>
      <c r="C256" s="13" t="str">
        <f t="shared" si="11"/>
        <v>USBP</v>
      </c>
      <c r="D256" s="35" t="s">
        <v>35</v>
      </c>
      <c r="E256" s="35" t="s">
        <v>179</v>
      </c>
      <c r="F256" s="35"/>
      <c r="G256" s="2" t="s">
        <v>89</v>
      </c>
      <c r="H256" s="163" t="str">
        <f t="shared" si="13"/>
        <v>Tucson, AZ</v>
      </c>
      <c r="I256" s="252">
        <v>1</v>
      </c>
      <c r="J256" s="35" t="s">
        <v>73</v>
      </c>
      <c r="K256" s="35" t="s">
        <v>74</v>
      </c>
      <c r="L256" s="35" t="s">
        <v>73</v>
      </c>
      <c r="M256" s="35" t="s">
        <v>74</v>
      </c>
      <c r="N256" s="11" t="s">
        <v>235</v>
      </c>
      <c r="O256" s="11" t="s">
        <v>74</v>
      </c>
      <c r="P256" s="11" t="s">
        <v>74</v>
      </c>
      <c r="Q256" s="2"/>
      <c r="R256" s="190"/>
      <c r="S256" s="11" t="s">
        <v>76</v>
      </c>
      <c r="T256" s="190"/>
      <c r="U256" s="190"/>
      <c r="V256" s="9" t="s">
        <v>77</v>
      </c>
      <c r="W256" s="221" t="s">
        <v>360</v>
      </c>
      <c r="X256" s="13">
        <v>43904</v>
      </c>
      <c r="Y256" s="12" t="s">
        <v>361</v>
      </c>
    </row>
    <row r="257" spans="1:25" s="66" customFormat="1" ht="48" hidden="1" x14ac:dyDescent="0.2">
      <c r="A257" s="291" t="e">
        <f t="shared" si="12"/>
        <v>#VALUE!</v>
      </c>
      <c r="B257" s="47">
        <v>43916</v>
      </c>
      <c r="C257" s="13" t="str">
        <f t="shared" si="11"/>
        <v>USBP</v>
      </c>
      <c r="D257" s="43" t="s">
        <v>35</v>
      </c>
      <c r="E257" s="43" t="s">
        <v>179</v>
      </c>
      <c r="F257" s="43"/>
      <c r="G257" s="44" t="s">
        <v>89</v>
      </c>
      <c r="H257" s="163" t="str">
        <f t="shared" si="13"/>
        <v>Tucson, AZ</v>
      </c>
      <c r="I257" s="248">
        <v>1</v>
      </c>
      <c r="J257" s="43" t="s">
        <v>73</v>
      </c>
      <c r="K257" s="43" t="s">
        <v>74</v>
      </c>
      <c r="L257" s="43" t="s">
        <v>73</v>
      </c>
      <c r="M257" s="43" t="s">
        <v>74</v>
      </c>
      <c r="N257" s="43" t="s">
        <v>298</v>
      </c>
      <c r="O257" s="11" t="s">
        <v>74</v>
      </c>
      <c r="P257" s="43" t="s">
        <v>74</v>
      </c>
      <c r="Q257" s="44"/>
      <c r="R257" s="190"/>
      <c r="S257" s="11" t="s">
        <v>76</v>
      </c>
      <c r="T257" s="190"/>
      <c r="U257" s="190"/>
      <c r="V257" s="228" t="s">
        <v>77</v>
      </c>
      <c r="W257" s="219" t="s">
        <v>362</v>
      </c>
      <c r="X257" s="170"/>
      <c r="Y257" s="138"/>
    </row>
    <row r="258" spans="1:25" s="9" customFormat="1" ht="34.5" hidden="1" customHeight="1" x14ac:dyDescent="0.2">
      <c r="A258" s="291" t="e">
        <f t="shared" si="12"/>
        <v>#VALUE!</v>
      </c>
      <c r="B258" s="37">
        <v>43906</v>
      </c>
      <c r="C258" s="13" t="str">
        <f t="shared" si="11"/>
        <v>USBP</v>
      </c>
      <c r="D258" s="38" t="s">
        <v>27</v>
      </c>
      <c r="E258" s="38" t="s">
        <v>27</v>
      </c>
      <c r="F258" s="38" t="s">
        <v>202</v>
      </c>
      <c r="G258" s="2" t="s">
        <v>86</v>
      </c>
      <c r="H258" s="163" t="str">
        <f t="shared" si="13"/>
        <v>Selfridge ANGB, MI</v>
      </c>
      <c r="I258" s="252">
        <v>1</v>
      </c>
      <c r="J258" s="35" t="s">
        <v>74</v>
      </c>
      <c r="K258" s="35" t="s">
        <v>74</v>
      </c>
      <c r="L258" s="35" t="s">
        <v>73</v>
      </c>
      <c r="M258" s="35" t="s">
        <v>74</v>
      </c>
      <c r="N258" s="11" t="s">
        <v>197</v>
      </c>
      <c r="O258" s="11" t="s">
        <v>73</v>
      </c>
      <c r="P258" s="11" t="s">
        <v>73</v>
      </c>
      <c r="Q258" s="2" t="s">
        <v>75</v>
      </c>
      <c r="R258" s="190"/>
      <c r="S258" s="11" t="s">
        <v>76</v>
      </c>
      <c r="T258" s="190"/>
      <c r="U258" s="190"/>
      <c r="V258" s="9" t="s">
        <v>77</v>
      </c>
      <c r="W258" s="218" t="s">
        <v>363</v>
      </c>
      <c r="X258" s="13" t="s">
        <v>199</v>
      </c>
      <c r="Y258" s="12" t="s">
        <v>199</v>
      </c>
    </row>
    <row r="259" spans="1:25" s="9" customFormat="1" ht="64" hidden="1" x14ac:dyDescent="0.2">
      <c r="A259" s="291" t="e">
        <f t="shared" si="12"/>
        <v>#VALUE!</v>
      </c>
      <c r="B259" s="13">
        <v>43915</v>
      </c>
      <c r="C259" s="13" t="str">
        <f t="shared" ref="C259:C325" si="14">"USBP"</f>
        <v>USBP</v>
      </c>
      <c r="D259" s="11" t="s">
        <v>28</v>
      </c>
      <c r="E259" s="11" t="s">
        <v>102</v>
      </c>
      <c r="F259" s="11"/>
      <c r="G259" s="2" t="s">
        <v>86</v>
      </c>
      <c r="H259" s="163" t="str">
        <f t="shared" si="13"/>
        <v>El Paso, TX</v>
      </c>
      <c r="I259" s="129">
        <v>1</v>
      </c>
      <c r="J259" s="11" t="s">
        <v>73</v>
      </c>
      <c r="K259" s="11" t="s">
        <v>74</v>
      </c>
      <c r="L259" s="11" t="s">
        <v>73</v>
      </c>
      <c r="M259" s="11" t="s">
        <v>74</v>
      </c>
      <c r="N259" s="11" t="s">
        <v>298</v>
      </c>
      <c r="O259" s="11" t="s">
        <v>73</v>
      </c>
      <c r="P259" s="11" t="s">
        <v>73</v>
      </c>
      <c r="Q259" s="2" t="s">
        <v>75</v>
      </c>
      <c r="R259" s="190"/>
      <c r="S259" s="11" t="s">
        <v>76</v>
      </c>
      <c r="T259" s="190"/>
      <c r="U259" s="190"/>
      <c r="V259" s="9" t="s">
        <v>77</v>
      </c>
      <c r="W259" s="216" t="s">
        <v>364</v>
      </c>
      <c r="X259" s="137"/>
      <c r="Y259" s="158"/>
    </row>
    <row r="260" spans="1:25" s="9" customFormat="1" ht="32" hidden="1" x14ac:dyDescent="0.2">
      <c r="A260" s="291" t="e">
        <f t="shared" ref="A260:A323" si="15">A259+1</f>
        <v>#VALUE!</v>
      </c>
      <c r="B260" s="13">
        <v>43915</v>
      </c>
      <c r="C260" s="13" t="str">
        <f t="shared" si="14"/>
        <v>USBP</v>
      </c>
      <c r="D260" s="11" t="s">
        <v>27</v>
      </c>
      <c r="E260" s="11" t="s">
        <v>27</v>
      </c>
      <c r="F260" s="11" t="s">
        <v>85</v>
      </c>
      <c r="G260" s="2" t="s">
        <v>86</v>
      </c>
      <c r="H260" s="163" t="str">
        <f t="shared" si="13"/>
        <v>Selfridge ANGB, MI</v>
      </c>
      <c r="I260" s="129">
        <v>1</v>
      </c>
      <c r="J260" s="11" t="s">
        <v>73</v>
      </c>
      <c r="K260" s="11" t="s">
        <v>74</v>
      </c>
      <c r="L260" s="11" t="s">
        <v>73</v>
      </c>
      <c r="M260" s="11" t="s">
        <v>74</v>
      </c>
      <c r="N260" s="11" t="s">
        <v>298</v>
      </c>
      <c r="O260" s="11" t="s">
        <v>74</v>
      </c>
      <c r="P260" s="11" t="s">
        <v>73</v>
      </c>
      <c r="Q260" s="2" t="s">
        <v>75</v>
      </c>
      <c r="R260" s="190"/>
      <c r="S260" s="11" t="s">
        <v>76</v>
      </c>
      <c r="T260" s="190"/>
      <c r="U260" s="190"/>
      <c r="V260" s="29" t="s">
        <v>80</v>
      </c>
      <c r="W260" s="216" t="s">
        <v>365</v>
      </c>
      <c r="X260" s="156" t="s">
        <v>199</v>
      </c>
      <c r="Y260" s="159" t="s">
        <v>188</v>
      </c>
    </row>
    <row r="261" spans="1:25" s="9" customFormat="1" ht="32" hidden="1" x14ac:dyDescent="0.2">
      <c r="A261" s="291" t="e">
        <f t="shared" si="15"/>
        <v>#VALUE!</v>
      </c>
      <c r="B261" s="13">
        <v>43915</v>
      </c>
      <c r="C261" s="13" t="str">
        <f t="shared" si="14"/>
        <v>USBP</v>
      </c>
      <c r="D261" s="11" t="s">
        <v>27</v>
      </c>
      <c r="E261" s="11" t="s">
        <v>84</v>
      </c>
      <c r="F261" s="11"/>
      <c r="G261" s="2" t="s">
        <v>86</v>
      </c>
      <c r="H261" s="163" t="str">
        <f t="shared" si="13"/>
        <v>Detroit, MI</v>
      </c>
      <c r="I261" s="129">
        <v>1</v>
      </c>
      <c r="J261" s="11" t="s">
        <v>74</v>
      </c>
      <c r="K261" s="11" t="s">
        <v>74</v>
      </c>
      <c r="L261" s="11" t="s">
        <v>73</v>
      </c>
      <c r="M261" s="11" t="s">
        <v>74</v>
      </c>
      <c r="N261" s="11" t="s">
        <v>298</v>
      </c>
      <c r="O261" s="11" t="s">
        <v>74</v>
      </c>
      <c r="P261" s="11" t="s">
        <v>74</v>
      </c>
      <c r="Q261" s="2"/>
      <c r="R261" s="190"/>
      <c r="S261" s="11" t="s">
        <v>76</v>
      </c>
      <c r="T261" s="190"/>
      <c r="U261" s="190"/>
      <c r="V261" s="9" t="s">
        <v>77</v>
      </c>
      <c r="W261" s="216" t="s">
        <v>366</v>
      </c>
      <c r="X261" s="159"/>
      <c r="Y261" s="159"/>
    </row>
    <row r="262" spans="1:25" s="9" customFormat="1" ht="32" hidden="1" x14ac:dyDescent="0.2">
      <c r="A262" s="291" t="e">
        <f t="shared" si="15"/>
        <v>#VALUE!</v>
      </c>
      <c r="B262" s="13">
        <v>43913</v>
      </c>
      <c r="C262" s="13" t="str">
        <f t="shared" si="14"/>
        <v>USBP</v>
      </c>
      <c r="D262" s="11" t="s">
        <v>20</v>
      </c>
      <c r="E262" s="11" t="s">
        <v>134</v>
      </c>
      <c r="F262" s="11"/>
      <c r="G262" s="2" t="s">
        <v>72</v>
      </c>
      <c r="H262" s="163" t="str">
        <f t="shared" si="13"/>
        <v>Rio Grand City, TX</v>
      </c>
      <c r="I262" s="129">
        <v>1</v>
      </c>
      <c r="J262" s="11" t="s">
        <v>73</v>
      </c>
      <c r="K262" s="11" t="s">
        <v>74</v>
      </c>
      <c r="L262" s="11" t="s">
        <v>73</v>
      </c>
      <c r="M262" s="11" t="s">
        <v>74</v>
      </c>
      <c r="N262" s="11" t="s">
        <v>213</v>
      </c>
      <c r="O262" s="11" t="s">
        <v>73</v>
      </c>
      <c r="P262" s="11" t="s">
        <v>73</v>
      </c>
      <c r="Q262" s="2" t="s">
        <v>75</v>
      </c>
      <c r="R262" s="190"/>
      <c r="S262" s="11" t="s">
        <v>76</v>
      </c>
      <c r="T262" s="190"/>
      <c r="U262" s="190"/>
      <c r="V262" s="9" t="s">
        <v>77</v>
      </c>
      <c r="W262" s="219" t="s">
        <v>367</v>
      </c>
      <c r="X262" s="137">
        <v>43913</v>
      </c>
      <c r="Y262" s="138" t="s">
        <v>188</v>
      </c>
    </row>
    <row r="263" spans="1:25" s="9" customFormat="1" ht="32" hidden="1" x14ac:dyDescent="0.2">
      <c r="A263" s="291" t="e">
        <f t="shared" si="15"/>
        <v>#VALUE!</v>
      </c>
      <c r="B263" s="13">
        <v>43913</v>
      </c>
      <c r="C263" s="13" t="str">
        <f t="shared" si="14"/>
        <v>USBP</v>
      </c>
      <c r="D263" s="11" t="s">
        <v>20</v>
      </c>
      <c r="E263" s="11" t="s">
        <v>134</v>
      </c>
      <c r="F263" s="11"/>
      <c r="G263" s="2" t="s">
        <v>72</v>
      </c>
      <c r="H263" s="163" t="str">
        <f t="shared" si="13"/>
        <v>Rio Grand City, TX</v>
      </c>
      <c r="I263" s="129">
        <v>1</v>
      </c>
      <c r="J263" s="11" t="s">
        <v>73</v>
      </c>
      <c r="K263" s="11" t="s">
        <v>74</v>
      </c>
      <c r="L263" s="11" t="s">
        <v>73</v>
      </c>
      <c r="M263" s="11" t="s">
        <v>74</v>
      </c>
      <c r="N263" s="11" t="s">
        <v>213</v>
      </c>
      <c r="O263" s="11" t="s">
        <v>73</v>
      </c>
      <c r="P263" s="11" t="s">
        <v>73</v>
      </c>
      <c r="Q263" s="2" t="s">
        <v>75</v>
      </c>
      <c r="R263" s="190"/>
      <c r="S263" s="11" t="s">
        <v>76</v>
      </c>
      <c r="T263" s="190"/>
      <c r="U263" s="190"/>
      <c r="V263" s="9" t="s">
        <v>77</v>
      </c>
      <c r="W263" s="219" t="s">
        <v>367</v>
      </c>
      <c r="X263" s="137">
        <v>43913</v>
      </c>
      <c r="Y263" s="138" t="s">
        <v>188</v>
      </c>
    </row>
    <row r="264" spans="1:25" s="9" customFormat="1" ht="32" hidden="1" x14ac:dyDescent="0.2">
      <c r="A264" s="291" t="e">
        <f t="shared" si="15"/>
        <v>#VALUE!</v>
      </c>
      <c r="B264" s="13">
        <v>43913</v>
      </c>
      <c r="C264" s="13" t="str">
        <f t="shared" si="14"/>
        <v>USBP</v>
      </c>
      <c r="D264" s="11" t="s">
        <v>20</v>
      </c>
      <c r="E264" s="11" t="s">
        <v>134</v>
      </c>
      <c r="F264" s="11"/>
      <c r="G264" s="2" t="s">
        <v>72</v>
      </c>
      <c r="H264" s="163" t="str">
        <f t="shared" si="13"/>
        <v>Rio Grand City, TX</v>
      </c>
      <c r="I264" s="129">
        <v>1</v>
      </c>
      <c r="J264" s="11" t="s">
        <v>73</v>
      </c>
      <c r="K264" s="11" t="s">
        <v>74</v>
      </c>
      <c r="L264" s="11" t="s">
        <v>73</v>
      </c>
      <c r="M264" s="11" t="s">
        <v>74</v>
      </c>
      <c r="N264" s="11" t="s">
        <v>213</v>
      </c>
      <c r="O264" s="11" t="s">
        <v>73</v>
      </c>
      <c r="P264" s="11" t="s">
        <v>73</v>
      </c>
      <c r="Q264" s="2" t="s">
        <v>75</v>
      </c>
      <c r="R264" s="190"/>
      <c r="S264" s="11" t="s">
        <v>76</v>
      </c>
      <c r="T264" s="190"/>
      <c r="U264" s="190"/>
      <c r="V264" s="9" t="s">
        <v>77</v>
      </c>
      <c r="W264" s="219" t="s">
        <v>367</v>
      </c>
      <c r="X264" s="137">
        <v>43913</v>
      </c>
      <c r="Y264" s="138" t="s">
        <v>188</v>
      </c>
    </row>
    <row r="265" spans="1:25" s="9" customFormat="1" ht="32" hidden="1" x14ac:dyDescent="0.2">
      <c r="A265" s="291" t="e">
        <f t="shared" si="15"/>
        <v>#VALUE!</v>
      </c>
      <c r="B265" s="13">
        <v>43913</v>
      </c>
      <c r="C265" s="13" t="str">
        <f t="shared" si="14"/>
        <v>USBP</v>
      </c>
      <c r="D265" s="11" t="s">
        <v>20</v>
      </c>
      <c r="E265" s="11" t="s">
        <v>134</v>
      </c>
      <c r="F265" s="11"/>
      <c r="G265" s="2" t="s">
        <v>72</v>
      </c>
      <c r="H265" s="163" t="str">
        <f t="shared" si="13"/>
        <v>Rio Grand City, TX</v>
      </c>
      <c r="I265" s="129">
        <v>1</v>
      </c>
      <c r="J265" s="11" t="s">
        <v>73</v>
      </c>
      <c r="K265" s="11" t="s">
        <v>74</v>
      </c>
      <c r="L265" s="11" t="s">
        <v>73</v>
      </c>
      <c r="M265" s="11" t="s">
        <v>74</v>
      </c>
      <c r="N265" s="11" t="s">
        <v>213</v>
      </c>
      <c r="O265" s="11" t="s">
        <v>73</v>
      </c>
      <c r="P265" s="11" t="s">
        <v>73</v>
      </c>
      <c r="Q265" s="2" t="s">
        <v>75</v>
      </c>
      <c r="R265" s="190"/>
      <c r="S265" s="11" t="s">
        <v>76</v>
      </c>
      <c r="T265" s="190"/>
      <c r="U265" s="190"/>
      <c r="V265" s="9" t="s">
        <v>77</v>
      </c>
      <c r="W265" s="219" t="s">
        <v>367</v>
      </c>
      <c r="X265" s="137">
        <v>43913</v>
      </c>
      <c r="Y265" s="138" t="s">
        <v>188</v>
      </c>
    </row>
    <row r="266" spans="1:25" s="9" customFormat="1" ht="93.75" hidden="1" customHeight="1" x14ac:dyDescent="0.2">
      <c r="A266" s="291" t="e">
        <f t="shared" si="15"/>
        <v>#VALUE!</v>
      </c>
      <c r="B266" s="13">
        <v>43917</v>
      </c>
      <c r="C266" s="13" t="str">
        <f t="shared" si="14"/>
        <v>USBP</v>
      </c>
      <c r="D266" s="11" t="s">
        <v>20</v>
      </c>
      <c r="E266" s="11" t="s">
        <v>139</v>
      </c>
      <c r="F266" s="11"/>
      <c r="G266" s="2" t="s">
        <v>72</v>
      </c>
      <c r="H266" s="163" t="str">
        <f t="shared" si="13"/>
        <v>Falfurrias, TX</v>
      </c>
      <c r="I266" s="129">
        <v>1</v>
      </c>
      <c r="J266" s="11" t="s">
        <v>73</v>
      </c>
      <c r="K266" s="11" t="s">
        <v>74</v>
      </c>
      <c r="L266" s="11" t="s">
        <v>73</v>
      </c>
      <c r="M266" s="11" t="s">
        <v>74</v>
      </c>
      <c r="N266" s="11" t="s">
        <v>368</v>
      </c>
      <c r="O266" s="11" t="s">
        <v>74</v>
      </c>
      <c r="P266" s="11" t="s">
        <v>73</v>
      </c>
      <c r="Q266" s="2" t="s">
        <v>75</v>
      </c>
      <c r="R266" s="190"/>
      <c r="S266" s="11" t="s">
        <v>76</v>
      </c>
      <c r="T266" s="190"/>
      <c r="U266" s="190"/>
      <c r="V266" s="9" t="s">
        <v>77</v>
      </c>
      <c r="W266" s="219" t="s">
        <v>369</v>
      </c>
      <c r="X266" s="137"/>
      <c r="Y266" s="138"/>
    </row>
    <row r="267" spans="1:25" s="9" customFormat="1" ht="80.25" hidden="1" customHeight="1" x14ac:dyDescent="0.2">
      <c r="A267" s="291" t="e">
        <f t="shared" si="15"/>
        <v>#VALUE!</v>
      </c>
      <c r="B267" s="13">
        <v>43917</v>
      </c>
      <c r="C267" s="13" t="str">
        <f t="shared" si="14"/>
        <v>USBP</v>
      </c>
      <c r="D267" s="11" t="s">
        <v>20</v>
      </c>
      <c r="E267" s="11" t="s">
        <v>131</v>
      </c>
      <c r="F267" s="11"/>
      <c r="G267" s="2" t="s">
        <v>72</v>
      </c>
      <c r="H267" s="163" t="str">
        <f t="shared" si="13"/>
        <v>McAllen, TX</v>
      </c>
      <c r="I267" s="129">
        <v>1</v>
      </c>
      <c r="J267" s="11" t="s">
        <v>73</v>
      </c>
      <c r="K267" s="11" t="s">
        <v>74</v>
      </c>
      <c r="L267" s="11" t="s">
        <v>73</v>
      </c>
      <c r="M267" s="11" t="s">
        <v>74</v>
      </c>
      <c r="N267" s="11" t="s">
        <v>368</v>
      </c>
      <c r="O267" s="11" t="s">
        <v>74</v>
      </c>
      <c r="P267" s="11" t="s">
        <v>74</v>
      </c>
      <c r="Q267" s="2"/>
      <c r="R267" s="190"/>
      <c r="S267" s="11" t="s">
        <v>76</v>
      </c>
      <c r="T267" s="190"/>
      <c r="U267" s="190"/>
      <c r="V267" s="9" t="s">
        <v>77</v>
      </c>
      <c r="W267" s="219" t="s">
        <v>370</v>
      </c>
      <c r="X267" s="137"/>
      <c r="Y267" s="138"/>
    </row>
    <row r="268" spans="1:25" s="9" customFormat="1" ht="64.5" hidden="1" customHeight="1" x14ac:dyDescent="0.2">
      <c r="A268" s="291" t="e">
        <f t="shared" si="15"/>
        <v>#VALUE!</v>
      </c>
      <c r="B268" s="13">
        <v>43918</v>
      </c>
      <c r="C268" s="13" t="str">
        <f t="shared" si="14"/>
        <v>USBP</v>
      </c>
      <c r="D268" s="11" t="s">
        <v>20</v>
      </c>
      <c r="E268" s="11" t="s">
        <v>232</v>
      </c>
      <c r="F268" s="11"/>
      <c r="G268" s="2" t="s">
        <v>72</v>
      </c>
      <c r="H268" s="163" t="str">
        <f t="shared" si="13"/>
        <v>Weslaco, TX</v>
      </c>
      <c r="I268" s="129">
        <v>1</v>
      </c>
      <c r="J268" s="11" t="s">
        <v>73</v>
      </c>
      <c r="K268" s="11" t="s">
        <v>74</v>
      </c>
      <c r="L268" s="11" t="s">
        <v>73</v>
      </c>
      <c r="M268" s="11" t="s">
        <v>74</v>
      </c>
      <c r="N268" s="11" t="s">
        <v>371</v>
      </c>
      <c r="O268" s="11" t="s">
        <v>74</v>
      </c>
      <c r="P268" s="11" t="s">
        <v>74</v>
      </c>
      <c r="Q268" s="2"/>
      <c r="R268" s="190"/>
      <c r="S268" s="11" t="s">
        <v>76</v>
      </c>
      <c r="T268" s="190"/>
      <c r="U268" s="190"/>
      <c r="V268" s="9" t="s">
        <v>77</v>
      </c>
      <c r="W268" s="219" t="s">
        <v>372</v>
      </c>
      <c r="X268" s="137"/>
      <c r="Y268" s="138"/>
    </row>
    <row r="269" spans="1:25" s="9" customFormat="1" ht="48" hidden="1" x14ac:dyDescent="0.2">
      <c r="A269" s="291" t="e">
        <f t="shared" si="15"/>
        <v>#VALUE!</v>
      </c>
      <c r="B269" s="37">
        <v>43908</v>
      </c>
      <c r="C269" s="13" t="str">
        <f t="shared" si="14"/>
        <v>USBP</v>
      </c>
      <c r="D269" s="35" t="s">
        <v>25</v>
      </c>
      <c r="E269" s="35" t="s">
        <v>373</v>
      </c>
      <c r="F269" s="35"/>
      <c r="G269" s="2" t="s">
        <v>86</v>
      </c>
      <c r="H269" s="163" t="str">
        <f t="shared" si="13"/>
        <v>Marfa, TX</v>
      </c>
      <c r="I269" s="252">
        <v>1</v>
      </c>
      <c r="J269" s="35" t="s">
        <v>73</v>
      </c>
      <c r="K269" s="35" t="s">
        <v>74</v>
      </c>
      <c r="L269" s="35" t="s">
        <v>73</v>
      </c>
      <c r="M269" s="35" t="s">
        <v>74</v>
      </c>
      <c r="N269" s="11" t="s">
        <v>210</v>
      </c>
      <c r="O269" s="11" t="s">
        <v>74</v>
      </c>
      <c r="P269" s="11" t="s">
        <v>74</v>
      </c>
      <c r="Q269" s="2"/>
      <c r="R269" s="190"/>
      <c r="S269" s="11" t="s">
        <v>76</v>
      </c>
      <c r="T269" s="190"/>
      <c r="U269" s="190"/>
      <c r="V269" s="9" t="s">
        <v>96</v>
      </c>
      <c r="W269" s="217" t="s">
        <v>374</v>
      </c>
      <c r="X269" s="55">
        <v>43908</v>
      </c>
      <c r="Y269" s="163" t="s">
        <v>188</v>
      </c>
    </row>
    <row r="270" spans="1:25" s="9" customFormat="1" ht="36" hidden="1" customHeight="1" x14ac:dyDescent="0.2">
      <c r="A270" s="291" t="e">
        <f t="shared" si="15"/>
        <v>#VALUE!</v>
      </c>
      <c r="B270" s="37">
        <v>43907</v>
      </c>
      <c r="C270" s="13" t="str">
        <f t="shared" si="14"/>
        <v>USBP</v>
      </c>
      <c r="D270" s="35" t="s">
        <v>30</v>
      </c>
      <c r="E270" s="35" t="s">
        <v>30</v>
      </c>
      <c r="F270" s="35" t="s">
        <v>85</v>
      </c>
      <c r="G270" s="2" t="s">
        <v>86</v>
      </c>
      <c r="H270" s="163" t="str">
        <f t="shared" si="13"/>
        <v>Grand Forks, ND</v>
      </c>
      <c r="I270" s="252">
        <v>1</v>
      </c>
      <c r="J270" s="35" t="s">
        <v>74</v>
      </c>
      <c r="K270" s="35" t="s">
        <v>74</v>
      </c>
      <c r="L270" s="35" t="s">
        <v>73</v>
      </c>
      <c r="M270" s="35" t="s">
        <v>74</v>
      </c>
      <c r="N270" s="11" t="s">
        <v>197</v>
      </c>
      <c r="O270" s="11" t="s">
        <v>74</v>
      </c>
      <c r="P270" s="11" t="s">
        <v>74</v>
      </c>
      <c r="Q270" s="2"/>
      <c r="R270" s="190"/>
      <c r="S270" s="11" t="s">
        <v>76</v>
      </c>
      <c r="T270" s="190"/>
      <c r="U270" s="190"/>
      <c r="V270" s="29" t="s">
        <v>80</v>
      </c>
      <c r="W270" s="216" t="s">
        <v>375</v>
      </c>
      <c r="X270" s="13">
        <v>43907</v>
      </c>
      <c r="Y270" s="12" t="s">
        <v>188</v>
      </c>
    </row>
    <row r="271" spans="1:25" s="9" customFormat="1" ht="16" hidden="1" x14ac:dyDescent="0.2">
      <c r="A271" s="291" t="e">
        <f t="shared" si="15"/>
        <v>#VALUE!</v>
      </c>
      <c r="B271" s="46">
        <v>43920</v>
      </c>
      <c r="C271" s="13" t="str">
        <f t="shared" si="14"/>
        <v>USBP</v>
      </c>
      <c r="D271" s="45" t="s">
        <v>29</v>
      </c>
      <c r="E271" s="45" t="s">
        <v>376</v>
      </c>
      <c r="F271" s="45"/>
      <c r="G271" s="44" t="s">
        <v>86</v>
      </c>
      <c r="H271" s="163" t="str">
        <f t="shared" si="13"/>
        <v>Babb, MT</v>
      </c>
      <c r="I271" s="249">
        <v>1</v>
      </c>
      <c r="J271" s="45" t="s">
        <v>74</v>
      </c>
      <c r="K271" s="45" t="s">
        <v>74</v>
      </c>
      <c r="L271" s="45" t="s">
        <v>73</v>
      </c>
      <c r="M271" s="45" t="s">
        <v>74</v>
      </c>
      <c r="N271" s="43" t="s">
        <v>331</v>
      </c>
      <c r="O271" s="11" t="s">
        <v>74</v>
      </c>
      <c r="P271" s="43" t="s">
        <v>74</v>
      </c>
      <c r="Q271" s="44"/>
      <c r="R271" s="190"/>
      <c r="S271" s="11" t="s">
        <v>76</v>
      </c>
      <c r="T271" s="190"/>
      <c r="U271" s="190"/>
      <c r="V271" s="9" t="s">
        <v>77</v>
      </c>
      <c r="W271" s="216" t="s">
        <v>377</v>
      </c>
      <c r="X271" s="47"/>
      <c r="Y271" s="48"/>
    </row>
    <row r="272" spans="1:25" s="66" customFormat="1" ht="64" hidden="1" x14ac:dyDescent="0.2">
      <c r="A272" s="291" t="e">
        <f t="shared" si="15"/>
        <v>#VALUE!</v>
      </c>
      <c r="B272" s="137">
        <v>43915</v>
      </c>
      <c r="C272" s="13" t="str">
        <f t="shared" si="14"/>
        <v>USBP</v>
      </c>
      <c r="D272" s="45" t="s">
        <v>17</v>
      </c>
      <c r="E272" s="138" t="s">
        <v>128</v>
      </c>
      <c r="F272" s="138"/>
      <c r="G272" s="44" t="s">
        <v>72</v>
      </c>
      <c r="H272" s="163" t="str">
        <f t="shared" si="13"/>
        <v>Hebbronville, TX</v>
      </c>
      <c r="I272" s="249">
        <v>1</v>
      </c>
      <c r="J272" s="45" t="s">
        <v>74</v>
      </c>
      <c r="K272" s="45" t="s">
        <v>74</v>
      </c>
      <c r="L272" s="45" t="s">
        <v>73</v>
      </c>
      <c r="M272" s="45" t="s">
        <v>74</v>
      </c>
      <c r="N272" s="43" t="s">
        <v>311</v>
      </c>
      <c r="O272" s="11" t="s">
        <v>74</v>
      </c>
      <c r="P272" s="45" t="s">
        <v>73</v>
      </c>
      <c r="Q272" s="44" t="s">
        <v>75</v>
      </c>
      <c r="R272" s="190"/>
      <c r="S272" s="43" t="s">
        <v>76</v>
      </c>
      <c r="T272" s="190"/>
      <c r="U272" s="190"/>
      <c r="V272" s="66" t="s">
        <v>77</v>
      </c>
      <c r="W272" s="226" t="s">
        <v>378</v>
      </c>
      <c r="X272" s="47">
        <v>43915</v>
      </c>
      <c r="Y272" s="48" t="s">
        <v>188</v>
      </c>
    </row>
    <row r="273" spans="1:25" s="66" customFormat="1" ht="48" hidden="1" x14ac:dyDescent="0.2">
      <c r="A273" s="291" t="e">
        <f t="shared" si="15"/>
        <v>#VALUE!</v>
      </c>
      <c r="B273" s="137">
        <v>43915</v>
      </c>
      <c r="C273" s="13" t="str">
        <f t="shared" si="14"/>
        <v>USBP</v>
      </c>
      <c r="D273" s="45" t="s">
        <v>17</v>
      </c>
      <c r="E273" s="138" t="s">
        <v>128</v>
      </c>
      <c r="F273" s="138"/>
      <c r="G273" s="44" t="s">
        <v>72</v>
      </c>
      <c r="H273" s="163" t="str">
        <f t="shared" si="13"/>
        <v>Hebbronville, TX</v>
      </c>
      <c r="I273" s="249">
        <v>1</v>
      </c>
      <c r="J273" s="45" t="s">
        <v>74</v>
      </c>
      <c r="K273" s="45" t="s">
        <v>74</v>
      </c>
      <c r="L273" s="45" t="s">
        <v>73</v>
      </c>
      <c r="M273" s="45" t="s">
        <v>74</v>
      </c>
      <c r="N273" s="43" t="s">
        <v>216</v>
      </c>
      <c r="O273" s="11" t="s">
        <v>74</v>
      </c>
      <c r="P273" s="45" t="s">
        <v>74</v>
      </c>
      <c r="Q273" s="44"/>
      <c r="R273" s="190"/>
      <c r="S273" s="43" t="s">
        <v>76</v>
      </c>
      <c r="T273" s="190"/>
      <c r="U273" s="190"/>
      <c r="V273" s="66" t="s">
        <v>96</v>
      </c>
      <c r="W273" s="226" t="s">
        <v>379</v>
      </c>
      <c r="X273" s="47">
        <v>43915</v>
      </c>
      <c r="Y273" s="48" t="s">
        <v>188</v>
      </c>
    </row>
    <row r="274" spans="1:25" s="9" customFormat="1" ht="112" hidden="1" x14ac:dyDescent="0.2">
      <c r="A274" s="291" t="e">
        <f t="shared" si="15"/>
        <v>#VALUE!</v>
      </c>
      <c r="B274" s="13">
        <v>43918</v>
      </c>
      <c r="C274" s="13" t="str">
        <f t="shared" si="14"/>
        <v>USBP</v>
      </c>
      <c r="D274" s="11" t="s">
        <v>34</v>
      </c>
      <c r="E274" s="11" t="s">
        <v>34</v>
      </c>
      <c r="F274" s="11" t="s">
        <v>85</v>
      </c>
      <c r="G274" s="2" t="s">
        <v>89</v>
      </c>
      <c r="H274" s="163" t="str">
        <f t="shared" si="13"/>
        <v>El Centro, CA</v>
      </c>
      <c r="I274" s="129">
        <v>1</v>
      </c>
      <c r="J274" s="11" t="s">
        <v>74</v>
      </c>
      <c r="K274" s="11" t="s">
        <v>74</v>
      </c>
      <c r="L274" s="11" t="s">
        <v>73</v>
      </c>
      <c r="M274" s="11" t="s">
        <v>74</v>
      </c>
      <c r="N274" s="11" t="s">
        <v>368</v>
      </c>
      <c r="O274" s="11" t="s">
        <v>74</v>
      </c>
      <c r="P274" s="11" t="s">
        <v>73</v>
      </c>
      <c r="Q274" s="231" t="s">
        <v>75</v>
      </c>
      <c r="R274" s="190"/>
      <c r="S274" s="43" t="s">
        <v>76</v>
      </c>
      <c r="T274" s="190"/>
      <c r="U274" s="190"/>
      <c r="V274" s="9" t="s">
        <v>77</v>
      </c>
      <c r="W274" s="215" t="s">
        <v>380</v>
      </c>
      <c r="X274" s="138"/>
      <c r="Y274" s="138"/>
    </row>
    <row r="275" spans="1:25" s="9" customFormat="1" ht="81.75" hidden="1" customHeight="1" x14ac:dyDescent="0.2">
      <c r="A275" s="291" t="e">
        <f t="shared" si="15"/>
        <v>#VALUE!</v>
      </c>
      <c r="B275" s="13">
        <v>43913</v>
      </c>
      <c r="C275" s="13" t="str">
        <f t="shared" si="14"/>
        <v>USBP</v>
      </c>
      <c r="D275" s="11" t="s">
        <v>34</v>
      </c>
      <c r="E275" s="11" t="s">
        <v>206</v>
      </c>
      <c r="F275" s="11"/>
      <c r="G275" s="2" t="s">
        <v>89</v>
      </c>
      <c r="H275" s="163" t="str">
        <f t="shared" si="13"/>
        <v>El Centro, CA</v>
      </c>
      <c r="I275" s="129">
        <v>1</v>
      </c>
      <c r="J275" s="11" t="s">
        <v>73</v>
      </c>
      <c r="K275" s="11" t="s">
        <v>74</v>
      </c>
      <c r="L275" s="11" t="s">
        <v>73</v>
      </c>
      <c r="M275" s="11" t="s">
        <v>74</v>
      </c>
      <c r="N275" s="11" t="s">
        <v>213</v>
      </c>
      <c r="O275" s="11" t="s">
        <v>73</v>
      </c>
      <c r="P275" s="11" t="s">
        <v>73</v>
      </c>
      <c r="Q275" s="231" t="s">
        <v>75</v>
      </c>
      <c r="R275" s="190"/>
      <c r="S275" s="43" t="s">
        <v>76</v>
      </c>
      <c r="T275" s="190"/>
      <c r="U275" s="190"/>
      <c r="V275" s="9" t="s">
        <v>77</v>
      </c>
      <c r="W275" s="219" t="s">
        <v>381</v>
      </c>
      <c r="X275" s="156">
        <v>43913</v>
      </c>
      <c r="Y275" s="159" t="s">
        <v>188</v>
      </c>
    </row>
    <row r="276" spans="1:25" s="66" customFormat="1" ht="64" hidden="1" x14ac:dyDescent="0.2">
      <c r="A276" s="291" t="e">
        <f t="shared" si="15"/>
        <v>#VALUE!</v>
      </c>
      <c r="B276" s="156">
        <v>43908</v>
      </c>
      <c r="C276" s="13" t="str">
        <f t="shared" si="14"/>
        <v>USBP</v>
      </c>
      <c r="D276" s="159" t="s">
        <v>34</v>
      </c>
      <c r="E276" s="138" t="s">
        <v>34</v>
      </c>
      <c r="F276" s="138" t="s">
        <v>39</v>
      </c>
      <c r="G276" s="159" t="s">
        <v>89</v>
      </c>
      <c r="H276" s="163" t="str">
        <f t="shared" si="13"/>
        <v>El Centro, CA</v>
      </c>
      <c r="I276" s="258">
        <v>1</v>
      </c>
      <c r="J276" s="159" t="s">
        <v>73</v>
      </c>
      <c r="K276" s="159" t="s">
        <v>74</v>
      </c>
      <c r="L276" s="159" t="s">
        <v>73</v>
      </c>
      <c r="M276" s="11" t="s">
        <v>74</v>
      </c>
      <c r="N276" s="11" t="s">
        <v>210</v>
      </c>
      <c r="O276" s="11" t="s">
        <v>73</v>
      </c>
      <c r="P276" s="11" t="s">
        <v>73</v>
      </c>
      <c r="Q276" s="231" t="s">
        <v>75</v>
      </c>
      <c r="R276" s="190"/>
      <c r="S276" s="11" t="s">
        <v>76</v>
      </c>
      <c r="T276" s="190"/>
      <c r="U276" s="190"/>
      <c r="V276" s="66" t="s">
        <v>77</v>
      </c>
      <c r="W276" s="219" t="s">
        <v>382</v>
      </c>
      <c r="X276" s="156">
        <v>43898</v>
      </c>
      <c r="Y276" s="159" t="s">
        <v>188</v>
      </c>
    </row>
    <row r="277" spans="1:25" s="9" customFormat="1" ht="64" hidden="1" x14ac:dyDescent="0.2">
      <c r="A277" s="291" t="e">
        <f t="shared" si="15"/>
        <v>#VALUE!</v>
      </c>
      <c r="B277" s="156">
        <v>43908</v>
      </c>
      <c r="C277" s="13" t="str">
        <f t="shared" si="14"/>
        <v>USBP</v>
      </c>
      <c r="D277" s="159" t="s">
        <v>34</v>
      </c>
      <c r="E277" s="138" t="s">
        <v>34</v>
      </c>
      <c r="F277" s="138" t="s">
        <v>39</v>
      </c>
      <c r="G277" s="159" t="s">
        <v>89</v>
      </c>
      <c r="H277" s="163" t="str">
        <f t="shared" si="13"/>
        <v>El Centro, CA</v>
      </c>
      <c r="I277" s="258">
        <v>1</v>
      </c>
      <c r="J277" s="159" t="s">
        <v>73</v>
      </c>
      <c r="K277" s="159" t="s">
        <v>74</v>
      </c>
      <c r="L277" s="159" t="s">
        <v>73</v>
      </c>
      <c r="M277" s="11" t="s">
        <v>74</v>
      </c>
      <c r="N277" s="11" t="s">
        <v>210</v>
      </c>
      <c r="O277" s="11" t="s">
        <v>73</v>
      </c>
      <c r="P277" s="11" t="s">
        <v>73</v>
      </c>
      <c r="Q277" s="231" t="s">
        <v>75</v>
      </c>
      <c r="R277" s="190"/>
      <c r="S277" s="11" t="s">
        <v>76</v>
      </c>
      <c r="T277" s="190"/>
      <c r="U277" s="190"/>
      <c r="V277" s="9" t="s">
        <v>77</v>
      </c>
      <c r="W277" s="219" t="s">
        <v>383</v>
      </c>
      <c r="X277" s="156">
        <v>43898</v>
      </c>
      <c r="Y277" s="159" t="s">
        <v>188</v>
      </c>
    </row>
    <row r="278" spans="1:25" s="9" customFormat="1" ht="48" hidden="1" x14ac:dyDescent="0.2">
      <c r="A278" s="291" t="e">
        <f t="shared" si="15"/>
        <v>#VALUE!</v>
      </c>
      <c r="B278" s="13">
        <v>43908</v>
      </c>
      <c r="C278" s="13" t="str">
        <f t="shared" si="14"/>
        <v>USBP</v>
      </c>
      <c r="D278" s="11" t="s">
        <v>35</v>
      </c>
      <c r="E278" s="11" t="s">
        <v>170</v>
      </c>
      <c r="F278" s="11"/>
      <c r="G278" s="2" t="s">
        <v>89</v>
      </c>
      <c r="H278" s="163" t="str">
        <f t="shared" si="13"/>
        <v>Willcox, AZ</v>
      </c>
      <c r="I278" s="129">
        <v>1</v>
      </c>
      <c r="J278" s="11" t="s">
        <v>73</v>
      </c>
      <c r="K278" s="11" t="s">
        <v>74</v>
      </c>
      <c r="L278" s="11" t="s">
        <v>73</v>
      </c>
      <c r="M278" s="11" t="s">
        <v>74</v>
      </c>
      <c r="N278" s="11" t="s">
        <v>197</v>
      </c>
      <c r="O278" s="11" t="s">
        <v>74</v>
      </c>
      <c r="P278" s="11" t="s">
        <v>74</v>
      </c>
      <c r="Q278" s="2"/>
      <c r="R278" s="190"/>
      <c r="S278" s="11" t="s">
        <v>76</v>
      </c>
      <c r="T278" s="190"/>
      <c r="U278" s="190"/>
      <c r="V278" s="9" t="s">
        <v>77</v>
      </c>
      <c r="W278" s="219" t="s">
        <v>384</v>
      </c>
      <c r="X278" s="11" t="s">
        <v>199</v>
      </c>
      <c r="Y278" s="12" t="s">
        <v>199</v>
      </c>
    </row>
    <row r="279" spans="1:25" s="9" customFormat="1" ht="96" hidden="1" x14ac:dyDescent="0.2">
      <c r="A279" s="291" t="e">
        <f t="shared" si="15"/>
        <v>#VALUE!</v>
      </c>
      <c r="B279" s="13">
        <v>43908</v>
      </c>
      <c r="C279" s="13" t="str">
        <f t="shared" si="14"/>
        <v>USBP</v>
      </c>
      <c r="D279" s="11" t="s">
        <v>35</v>
      </c>
      <c r="E279" s="11" t="s">
        <v>35</v>
      </c>
      <c r="F279" s="11" t="s">
        <v>45</v>
      </c>
      <c r="G279" s="2" t="s">
        <v>89</v>
      </c>
      <c r="H279" s="163" t="str">
        <f t="shared" si="13"/>
        <v>Tucson, AZ</v>
      </c>
      <c r="I279" s="129">
        <v>1</v>
      </c>
      <c r="J279" s="11" t="s">
        <v>73</v>
      </c>
      <c r="K279" s="11" t="s">
        <v>74</v>
      </c>
      <c r="L279" s="11" t="s">
        <v>73</v>
      </c>
      <c r="M279" s="11" t="s">
        <v>74</v>
      </c>
      <c r="N279" s="11" t="s">
        <v>210</v>
      </c>
      <c r="O279" s="11" t="s">
        <v>74</v>
      </c>
      <c r="P279" s="11" t="s">
        <v>74</v>
      </c>
      <c r="Q279" s="2"/>
      <c r="R279" s="190"/>
      <c r="S279" s="11" t="s">
        <v>76</v>
      </c>
      <c r="T279" s="190"/>
      <c r="U279" s="190"/>
      <c r="V279" s="9" t="s">
        <v>77</v>
      </c>
      <c r="W279" s="219" t="s">
        <v>385</v>
      </c>
      <c r="X279" s="174" t="s">
        <v>386</v>
      </c>
      <c r="Y279" s="173" t="s">
        <v>387</v>
      </c>
    </row>
    <row r="280" spans="1:25" s="9" customFormat="1" ht="96" hidden="1" x14ac:dyDescent="0.2">
      <c r="A280" s="291" t="e">
        <f t="shared" si="15"/>
        <v>#VALUE!</v>
      </c>
      <c r="B280" s="13">
        <v>43908</v>
      </c>
      <c r="C280" s="13" t="str">
        <f t="shared" si="14"/>
        <v>USBP</v>
      </c>
      <c r="D280" s="11" t="s">
        <v>35</v>
      </c>
      <c r="E280" s="11" t="s">
        <v>301</v>
      </c>
      <c r="F280" s="11"/>
      <c r="G280" s="2" t="s">
        <v>89</v>
      </c>
      <c r="H280" s="163" t="str">
        <f t="shared" si="13"/>
        <v>Three Points, AZ</v>
      </c>
      <c r="I280" s="129">
        <v>1</v>
      </c>
      <c r="J280" s="11" t="s">
        <v>73</v>
      </c>
      <c r="K280" s="11" t="s">
        <v>74</v>
      </c>
      <c r="L280" s="11" t="s">
        <v>73</v>
      </c>
      <c r="M280" s="11" t="s">
        <v>74</v>
      </c>
      <c r="N280" s="11" t="s">
        <v>210</v>
      </c>
      <c r="O280" s="11" t="s">
        <v>73</v>
      </c>
      <c r="P280" s="11" t="s">
        <v>74</v>
      </c>
      <c r="Q280" s="2"/>
      <c r="R280" s="190"/>
      <c r="S280" s="11" t="s">
        <v>76</v>
      </c>
      <c r="T280" s="190"/>
      <c r="U280" s="190"/>
      <c r="V280" s="9" t="s">
        <v>77</v>
      </c>
      <c r="W280" s="219" t="s">
        <v>388</v>
      </c>
      <c r="X280" s="172">
        <v>43908</v>
      </c>
      <c r="Y280" s="173" t="s">
        <v>389</v>
      </c>
    </row>
    <row r="281" spans="1:25" s="9" customFormat="1" ht="64" hidden="1" x14ac:dyDescent="0.2">
      <c r="A281" s="291" t="e">
        <f t="shared" si="15"/>
        <v>#VALUE!</v>
      </c>
      <c r="B281" s="13">
        <v>43909</v>
      </c>
      <c r="C281" s="13" t="str">
        <f t="shared" si="14"/>
        <v>USBP</v>
      </c>
      <c r="D281" s="11" t="s">
        <v>35</v>
      </c>
      <c r="E281" s="11" t="s">
        <v>270</v>
      </c>
      <c r="F281" s="11"/>
      <c r="G281" s="2" t="s">
        <v>89</v>
      </c>
      <c r="H281" s="163" t="str">
        <f t="shared" si="13"/>
        <v>Casa Grande, AZ</v>
      </c>
      <c r="I281" s="129">
        <v>1</v>
      </c>
      <c r="J281" s="11" t="s">
        <v>73</v>
      </c>
      <c r="K281" s="11" t="s">
        <v>74</v>
      </c>
      <c r="L281" s="11" t="s">
        <v>73</v>
      </c>
      <c r="M281" s="11" t="s">
        <v>74</v>
      </c>
      <c r="N281" s="11" t="s">
        <v>192</v>
      </c>
      <c r="O281" s="11" t="s">
        <v>73</v>
      </c>
      <c r="P281" s="11" t="s">
        <v>74</v>
      </c>
      <c r="Q281" s="2"/>
      <c r="R281" s="190"/>
      <c r="S281" s="11" t="s">
        <v>76</v>
      </c>
      <c r="T281" s="190"/>
      <c r="U281" s="190"/>
      <c r="V281" s="9" t="s">
        <v>77</v>
      </c>
      <c r="W281" s="219" t="s">
        <v>390</v>
      </c>
      <c r="X281" s="156">
        <v>43903</v>
      </c>
      <c r="Y281" s="159" t="s">
        <v>188</v>
      </c>
    </row>
    <row r="282" spans="1:25" s="9" customFormat="1" ht="32" hidden="1" x14ac:dyDescent="0.2">
      <c r="A282" s="291" t="e">
        <f t="shared" si="15"/>
        <v>#VALUE!</v>
      </c>
      <c r="B282" s="13">
        <v>43909</v>
      </c>
      <c r="C282" s="13" t="str">
        <f t="shared" si="14"/>
        <v>USBP</v>
      </c>
      <c r="D282" s="11" t="s">
        <v>35</v>
      </c>
      <c r="E282" s="11" t="s">
        <v>170</v>
      </c>
      <c r="F282" s="11"/>
      <c r="G282" s="2" t="s">
        <v>89</v>
      </c>
      <c r="H282" s="163" t="str">
        <f t="shared" si="13"/>
        <v>Willcox, AZ</v>
      </c>
      <c r="I282" s="129">
        <v>1</v>
      </c>
      <c r="J282" s="11" t="s">
        <v>73</v>
      </c>
      <c r="K282" s="11" t="s">
        <v>74</v>
      </c>
      <c r="L282" s="11" t="s">
        <v>73</v>
      </c>
      <c r="M282" s="11" t="s">
        <v>74</v>
      </c>
      <c r="N282" s="11"/>
      <c r="O282" s="11" t="s">
        <v>74</v>
      </c>
      <c r="P282" s="11" t="s">
        <v>74</v>
      </c>
      <c r="Q282" s="2"/>
      <c r="R282" s="190"/>
      <c r="S282" s="11" t="s">
        <v>76</v>
      </c>
      <c r="T282" s="190"/>
      <c r="U282" s="190"/>
      <c r="V282" s="9" t="s">
        <v>77</v>
      </c>
      <c r="W282" s="219" t="s">
        <v>391</v>
      </c>
      <c r="X282" s="158" t="s">
        <v>392</v>
      </c>
      <c r="Y282" s="138"/>
    </row>
    <row r="283" spans="1:25" s="9" customFormat="1" ht="64" hidden="1" x14ac:dyDescent="0.2">
      <c r="A283" s="291" t="e">
        <f t="shared" si="15"/>
        <v>#VALUE!</v>
      </c>
      <c r="B283" s="13">
        <v>43910</v>
      </c>
      <c r="C283" s="13" t="str">
        <f t="shared" si="14"/>
        <v>USBP</v>
      </c>
      <c r="D283" s="11" t="s">
        <v>35</v>
      </c>
      <c r="E283" s="11" t="s">
        <v>270</v>
      </c>
      <c r="F283" s="11"/>
      <c r="G283" s="2" t="s">
        <v>89</v>
      </c>
      <c r="H283" s="163" t="str">
        <f t="shared" si="13"/>
        <v>Casa Grande, AZ</v>
      </c>
      <c r="I283" s="129">
        <v>1</v>
      </c>
      <c r="J283" s="11" t="s">
        <v>73</v>
      </c>
      <c r="K283" s="11" t="s">
        <v>74</v>
      </c>
      <c r="L283" s="11" t="s">
        <v>73</v>
      </c>
      <c r="M283" s="11" t="s">
        <v>74</v>
      </c>
      <c r="N283" s="11" t="s">
        <v>243</v>
      </c>
      <c r="O283" s="11" t="s">
        <v>73</v>
      </c>
      <c r="P283" s="11" t="s">
        <v>74</v>
      </c>
      <c r="Q283" s="2"/>
      <c r="R283" s="190"/>
      <c r="S283" s="11" t="s">
        <v>76</v>
      </c>
      <c r="T283" s="190"/>
      <c r="U283" s="190"/>
      <c r="V283" s="228" t="s">
        <v>77</v>
      </c>
      <c r="W283" s="219" t="s">
        <v>393</v>
      </c>
      <c r="X283" s="171" t="s">
        <v>392</v>
      </c>
      <c r="Y283" s="138" t="s">
        <v>188</v>
      </c>
    </row>
    <row r="284" spans="1:25" s="66" customFormat="1" ht="64" hidden="1" x14ac:dyDescent="0.2">
      <c r="A284" s="291" t="e">
        <f t="shared" si="15"/>
        <v>#VALUE!</v>
      </c>
      <c r="B284" s="47">
        <v>43914</v>
      </c>
      <c r="C284" s="13" t="str">
        <f t="shared" si="14"/>
        <v>USBP</v>
      </c>
      <c r="D284" s="43" t="s">
        <v>35</v>
      </c>
      <c r="E284" s="43" t="s">
        <v>270</v>
      </c>
      <c r="F284" s="43"/>
      <c r="G284" s="44" t="s">
        <v>89</v>
      </c>
      <c r="H284" s="163" t="str">
        <f t="shared" si="13"/>
        <v>Casa Grande, AZ</v>
      </c>
      <c r="I284" s="248">
        <v>1</v>
      </c>
      <c r="J284" s="43" t="s">
        <v>73</v>
      </c>
      <c r="K284" s="43" t="s">
        <v>74</v>
      </c>
      <c r="L284" s="43" t="s">
        <v>73</v>
      </c>
      <c r="M284" s="43" t="s">
        <v>74</v>
      </c>
      <c r="N284" s="43" t="s">
        <v>213</v>
      </c>
      <c r="O284" s="11" t="s">
        <v>74</v>
      </c>
      <c r="P284" s="43" t="s">
        <v>74</v>
      </c>
      <c r="Q284" s="44"/>
      <c r="R284" s="190"/>
      <c r="S284" s="11" t="s">
        <v>76</v>
      </c>
      <c r="T284" s="190"/>
      <c r="U284" s="190"/>
      <c r="V284" s="228" t="s">
        <v>77</v>
      </c>
      <c r="W284" s="219" t="s">
        <v>394</v>
      </c>
      <c r="X284" s="170">
        <v>43904</v>
      </c>
      <c r="Y284" s="138" t="s">
        <v>188</v>
      </c>
    </row>
    <row r="285" spans="1:25" s="66" customFormat="1" ht="48" hidden="1" x14ac:dyDescent="0.2">
      <c r="A285" s="291" t="e">
        <f t="shared" si="15"/>
        <v>#VALUE!</v>
      </c>
      <c r="B285" s="47">
        <v>43917</v>
      </c>
      <c r="C285" s="13" t="str">
        <f t="shared" si="14"/>
        <v>USBP</v>
      </c>
      <c r="D285" s="43" t="s">
        <v>35</v>
      </c>
      <c r="E285" s="43" t="s">
        <v>270</v>
      </c>
      <c r="F285" s="43"/>
      <c r="G285" s="44" t="s">
        <v>89</v>
      </c>
      <c r="H285" s="163" t="str">
        <f t="shared" si="13"/>
        <v>Casa Grande, AZ</v>
      </c>
      <c r="I285" s="248">
        <v>1</v>
      </c>
      <c r="J285" s="43" t="s">
        <v>73</v>
      </c>
      <c r="K285" s="43" t="s">
        <v>74</v>
      </c>
      <c r="L285" s="43" t="s">
        <v>73</v>
      </c>
      <c r="M285" s="43" t="s">
        <v>74</v>
      </c>
      <c r="N285" s="43" t="s">
        <v>368</v>
      </c>
      <c r="O285" s="11" t="s">
        <v>74</v>
      </c>
      <c r="P285" s="43" t="s">
        <v>74</v>
      </c>
      <c r="Q285" s="44"/>
      <c r="R285" s="190"/>
      <c r="S285" s="11" t="s">
        <v>76</v>
      </c>
      <c r="T285" s="190"/>
      <c r="U285" s="190"/>
      <c r="V285" s="228" t="s">
        <v>77</v>
      </c>
      <c r="W285" s="219" t="s">
        <v>395</v>
      </c>
      <c r="X285" s="170"/>
      <c r="Y285" s="138"/>
    </row>
    <row r="286" spans="1:25" s="9" customFormat="1" ht="48" hidden="1" x14ac:dyDescent="0.2">
      <c r="A286" s="291" t="e">
        <f t="shared" si="15"/>
        <v>#VALUE!</v>
      </c>
      <c r="B286" s="37">
        <v>43906</v>
      </c>
      <c r="C286" s="13" t="str">
        <f t="shared" si="14"/>
        <v>USBP</v>
      </c>
      <c r="D286" s="38" t="s">
        <v>33</v>
      </c>
      <c r="E286" s="38" t="s">
        <v>33</v>
      </c>
      <c r="F286" s="38" t="s">
        <v>396</v>
      </c>
      <c r="G286" s="2" t="s">
        <v>89</v>
      </c>
      <c r="H286" s="163" t="str">
        <f t="shared" si="13"/>
        <v>Chula Vista, CA</v>
      </c>
      <c r="I286" s="252">
        <v>1</v>
      </c>
      <c r="J286" s="35" t="s">
        <v>73</v>
      </c>
      <c r="K286" s="35" t="s">
        <v>74</v>
      </c>
      <c r="L286" s="35" t="s">
        <v>73</v>
      </c>
      <c r="M286" s="35" t="s">
        <v>74</v>
      </c>
      <c r="N286" s="11" t="s">
        <v>235</v>
      </c>
      <c r="O286" s="11" t="s">
        <v>74</v>
      </c>
      <c r="P286" s="11" t="s">
        <v>74</v>
      </c>
      <c r="Q286" s="2"/>
      <c r="R286" s="190"/>
      <c r="S286" s="11" t="s">
        <v>76</v>
      </c>
      <c r="T286" s="190"/>
      <c r="U286" s="190"/>
      <c r="V286" s="9" t="s">
        <v>77</v>
      </c>
      <c r="W286" s="218" t="s">
        <v>397</v>
      </c>
      <c r="X286" s="13">
        <v>43904</v>
      </c>
      <c r="Y286" s="12" t="s">
        <v>398</v>
      </c>
    </row>
    <row r="287" spans="1:25" s="9" customFormat="1" ht="111.75" hidden="1" customHeight="1" x14ac:dyDescent="0.2">
      <c r="A287" s="291" t="e">
        <f t="shared" si="15"/>
        <v>#VALUE!</v>
      </c>
      <c r="B287" s="37">
        <v>43903</v>
      </c>
      <c r="C287" s="13" t="str">
        <f t="shared" si="14"/>
        <v>USBP</v>
      </c>
      <c r="D287" s="38" t="s">
        <v>33</v>
      </c>
      <c r="E287" s="38" t="s">
        <v>147</v>
      </c>
      <c r="F287" s="38"/>
      <c r="G287" s="2" t="s">
        <v>89</v>
      </c>
      <c r="H287" s="163" t="str">
        <f t="shared" si="13"/>
        <v>San Ysidro, CA</v>
      </c>
      <c r="I287" s="252">
        <v>1</v>
      </c>
      <c r="J287" s="35" t="s">
        <v>74</v>
      </c>
      <c r="K287" s="35" t="s">
        <v>74</v>
      </c>
      <c r="L287" s="35" t="s">
        <v>73</v>
      </c>
      <c r="M287" s="35" t="s">
        <v>74</v>
      </c>
      <c r="N287" s="11" t="s">
        <v>237</v>
      </c>
      <c r="O287" s="11" t="s">
        <v>73</v>
      </c>
      <c r="P287" s="11" t="s">
        <v>74</v>
      </c>
      <c r="Q287" s="2"/>
      <c r="R287" s="190"/>
      <c r="S287" s="11" t="s">
        <v>76</v>
      </c>
      <c r="T287" s="190"/>
      <c r="U287" s="190"/>
      <c r="V287" s="9" t="s">
        <v>77</v>
      </c>
      <c r="W287" s="218" t="s">
        <v>399</v>
      </c>
      <c r="X287" s="13">
        <v>43900</v>
      </c>
      <c r="Y287" s="12" t="s">
        <v>400</v>
      </c>
    </row>
    <row r="288" spans="1:25" s="9" customFormat="1" ht="64" hidden="1" x14ac:dyDescent="0.2">
      <c r="A288" s="291" t="e">
        <f t="shared" si="15"/>
        <v>#VALUE!</v>
      </c>
      <c r="B288" s="13">
        <v>43912</v>
      </c>
      <c r="C288" s="13" t="str">
        <f t="shared" si="14"/>
        <v>USBP</v>
      </c>
      <c r="D288" s="11" t="s">
        <v>33</v>
      </c>
      <c r="E288" s="11" t="s">
        <v>147</v>
      </c>
      <c r="F288" s="11"/>
      <c r="G288" s="2" t="s">
        <v>89</v>
      </c>
      <c r="H288" s="163" t="str">
        <f t="shared" si="13"/>
        <v>San Ysidro, CA</v>
      </c>
      <c r="I288" s="129">
        <v>1</v>
      </c>
      <c r="J288" s="11" t="s">
        <v>74</v>
      </c>
      <c r="K288" s="11" t="s">
        <v>74</v>
      </c>
      <c r="L288" s="11" t="s">
        <v>73</v>
      </c>
      <c r="M288" s="11" t="s">
        <v>74</v>
      </c>
      <c r="N288" s="11" t="s">
        <v>235</v>
      </c>
      <c r="O288" s="11" t="s">
        <v>73</v>
      </c>
      <c r="P288" s="11" t="s">
        <v>74</v>
      </c>
      <c r="Q288" s="2"/>
      <c r="R288" s="190"/>
      <c r="S288" s="11" t="s">
        <v>76</v>
      </c>
      <c r="T288" s="190"/>
      <c r="U288" s="190"/>
      <c r="V288" s="9" t="s">
        <v>77</v>
      </c>
      <c r="W288" s="219" t="s">
        <v>401</v>
      </c>
      <c r="X288" s="137" t="s">
        <v>199</v>
      </c>
      <c r="Y288" s="138" t="s">
        <v>188</v>
      </c>
    </row>
    <row r="289" spans="1:25" s="9" customFormat="1" ht="96" hidden="1" x14ac:dyDescent="0.2">
      <c r="A289" s="291" t="e">
        <f t="shared" si="15"/>
        <v>#VALUE!</v>
      </c>
      <c r="B289" s="13">
        <v>43915</v>
      </c>
      <c r="C289" s="13" t="str">
        <f t="shared" si="14"/>
        <v>USBP</v>
      </c>
      <c r="D289" s="11" t="s">
        <v>33</v>
      </c>
      <c r="E289" s="11" t="s">
        <v>147</v>
      </c>
      <c r="F289" s="11"/>
      <c r="G289" s="2" t="s">
        <v>89</v>
      </c>
      <c r="H289" s="163" t="str">
        <f t="shared" si="13"/>
        <v>San Ysidro, CA</v>
      </c>
      <c r="I289" s="129">
        <v>1</v>
      </c>
      <c r="J289" s="11" t="s">
        <v>74</v>
      </c>
      <c r="K289" s="11" t="s">
        <v>74</v>
      </c>
      <c r="L289" s="11" t="s">
        <v>73</v>
      </c>
      <c r="M289" s="11" t="s">
        <v>74</v>
      </c>
      <c r="N289" s="11" t="s">
        <v>298</v>
      </c>
      <c r="O289" s="11" t="s">
        <v>73</v>
      </c>
      <c r="P289" s="11" t="s">
        <v>73</v>
      </c>
      <c r="Q289" s="2" t="s">
        <v>75</v>
      </c>
      <c r="R289" s="190"/>
      <c r="S289" s="11" t="s">
        <v>76</v>
      </c>
      <c r="T289" s="190"/>
      <c r="U289" s="190"/>
      <c r="V289" s="9" t="s">
        <v>77</v>
      </c>
      <c r="W289" s="216" t="s">
        <v>402</v>
      </c>
      <c r="X289" s="137"/>
      <c r="Y289" s="138"/>
    </row>
    <row r="290" spans="1:25" s="9" customFormat="1" ht="48" hidden="1" x14ac:dyDescent="0.2">
      <c r="A290" s="291" t="e">
        <f t="shared" si="15"/>
        <v>#VALUE!</v>
      </c>
      <c r="B290" s="13">
        <v>43914</v>
      </c>
      <c r="C290" s="13" t="str">
        <f t="shared" si="14"/>
        <v>USBP</v>
      </c>
      <c r="D290" s="11" t="s">
        <v>33</v>
      </c>
      <c r="E290" s="11" t="s">
        <v>263</v>
      </c>
      <c r="F290" s="11"/>
      <c r="G290" s="2" t="s">
        <v>89</v>
      </c>
      <c r="H290" s="163" t="str">
        <f t="shared" si="13"/>
        <v>Pine Valley, CA</v>
      </c>
      <c r="I290" s="129">
        <v>1</v>
      </c>
      <c r="J290" s="11" t="s">
        <v>74</v>
      </c>
      <c r="K290" s="11" t="s">
        <v>74</v>
      </c>
      <c r="L290" s="11" t="s">
        <v>73</v>
      </c>
      <c r="M290" s="11" t="s">
        <v>74</v>
      </c>
      <c r="N290" s="11" t="s">
        <v>311</v>
      </c>
      <c r="O290" s="11" t="s">
        <v>73</v>
      </c>
      <c r="P290" s="11" t="s">
        <v>74</v>
      </c>
      <c r="Q290" s="2"/>
      <c r="R290" s="190"/>
      <c r="S290" s="11" t="s">
        <v>76</v>
      </c>
      <c r="T290" s="190"/>
      <c r="U290" s="190"/>
      <c r="V290" s="9" t="s">
        <v>77</v>
      </c>
      <c r="W290" s="216" t="s">
        <v>403</v>
      </c>
      <c r="X290" s="137">
        <v>43911</v>
      </c>
      <c r="Y290" s="138" t="s">
        <v>188</v>
      </c>
    </row>
    <row r="291" spans="1:25" s="9" customFormat="1" ht="48" hidden="1" x14ac:dyDescent="0.2">
      <c r="A291" s="291" t="e">
        <f t="shared" si="15"/>
        <v>#VALUE!</v>
      </c>
      <c r="B291" s="13">
        <v>43918</v>
      </c>
      <c r="C291" s="13" t="str">
        <f t="shared" si="14"/>
        <v>USBP</v>
      </c>
      <c r="D291" s="11" t="s">
        <v>20</v>
      </c>
      <c r="E291" s="11" t="s">
        <v>20</v>
      </c>
      <c r="F291" s="11" t="s">
        <v>107</v>
      </c>
      <c r="G291" s="2" t="s">
        <v>72</v>
      </c>
      <c r="H291" s="163" t="str">
        <f t="shared" si="13"/>
        <v>Edinburg, TX</v>
      </c>
      <c r="I291" s="129">
        <v>1</v>
      </c>
      <c r="J291" s="11" t="s">
        <v>73</v>
      </c>
      <c r="K291" s="11" t="s">
        <v>74</v>
      </c>
      <c r="L291" s="11" t="s">
        <v>73</v>
      </c>
      <c r="M291" s="11" t="s">
        <v>74</v>
      </c>
      <c r="N291" s="11" t="s">
        <v>368</v>
      </c>
      <c r="O291" s="11" t="s">
        <v>74</v>
      </c>
      <c r="P291" s="11" t="s">
        <v>74</v>
      </c>
      <c r="Q291" s="2"/>
      <c r="R291" s="190"/>
      <c r="S291" s="11" t="s">
        <v>76</v>
      </c>
      <c r="T291" s="190"/>
      <c r="U291" s="190"/>
      <c r="V291" s="9" t="s">
        <v>80</v>
      </c>
      <c r="W291" s="219" t="s">
        <v>404</v>
      </c>
      <c r="X291" s="137"/>
      <c r="Y291" s="138"/>
    </row>
    <row r="292" spans="1:25" s="9" customFormat="1" ht="82.5" hidden="1" customHeight="1" x14ac:dyDescent="0.2">
      <c r="A292" s="291" t="e">
        <f t="shared" si="15"/>
        <v>#VALUE!</v>
      </c>
      <c r="B292" s="13">
        <v>43920</v>
      </c>
      <c r="C292" s="13" t="str">
        <f t="shared" si="14"/>
        <v>USBP</v>
      </c>
      <c r="D292" s="11" t="s">
        <v>20</v>
      </c>
      <c r="E292" s="11" t="s">
        <v>134</v>
      </c>
      <c r="F292" s="11"/>
      <c r="G292" s="2" t="s">
        <v>72</v>
      </c>
      <c r="H292" s="163" t="str">
        <f t="shared" si="13"/>
        <v>Rio Grand City, TX</v>
      </c>
      <c r="I292" s="129">
        <v>1</v>
      </c>
      <c r="J292" s="11" t="s">
        <v>73</v>
      </c>
      <c r="K292" s="11" t="s">
        <v>74</v>
      </c>
      <c r="L292" s="11" t="s">
        <v>73</v>
      </c>
      <c r="M292" s="11" t="s">
        <v>74</v>
      </c>
      <c r="N292" s="11" t="s">
        <v>331</v>
      </c>
      <c r="O292" s="11" t="s">
        <v>73</v>
      </c>
      <c r="P292" s="11" t="s">
        <v>73</v>
      </c>
      <c r="Q292" s="2" t="s">
        <v>75</v>
      </c>
      <c r="R292" s="190"/>
      <c r="S292" s="11" t="s">
        <v>76</v>
      </c>
      <c r="T292" s="190"/>
      <c r="U292" s="190"/>
      <c r="V292" s="9" t="s">
        <v>77</v>
      </c>
      <c r="W292" s="219" t="s">
        <v>405</v>
      </c>
      <c r="X292" s="137"/>
      <c r="Y292" s="138"/>
    </row>
    <row r="293" spans="1:25" s="9" customFormat="1" ht="48" hidden="1" x14ac:dyDescent="0.2">
      <c r="A293" s="291" t="e">
        <f t="shared" si="15"/>
        <v>#VALUE!</v>
      </c>
      <c r="B293" s="13">
        <v>43920</v>
      </c>
      <c r="C293" s="13" t="str">
        <f t="shared" si="14"/>
        <v>USBP</v>
      </c>
      <c r="D293" s="11" t="s">
        <v>20</v>
      </c>
      <c r="E293" s="11" t="s">
        <v>134</v>
      </c>
      <c r="F293" s="11"/>
      <c r="G293" s="2" t="s">
        <v>72</v>
      </c>
      <c r="H293" s="163" t="str">
        <f t="shared" si="13"/>
        <v>Rio Grand City, TX</v>
      </c>
      <c r="I293" s="129">
        <v>1</v>
      </c>
      <c r="J293" s="11" t="s">
        <v>73</v>
      </c>
      <c r="K293" s="11" t="s">
        <v>74</v>
      </c>
      <c r="L293" s="11" t="s">
        <v>73</v>
      </c>
      <c r="M293" s="11" t="s">
        <v>74</v>
      </c>
      <c r="N293" s="11" t="s">
        <v>331</v>
      </c>
      <c r="O293" s="11" t="s">
        <v>74</v>
      </c>
      <c r="P293" s="11" t="s">
        <v>74</v>
      </c>
      <c r="Q293" s="2"/>
      <c r="R293" s="190"/>
      <c r="S293" s="11" t="s">
        <v>76</v>
      </c>
      <c r="T293" s="190"/>
      <c r="U293" s="190"/>
      <c r="V293" s="9" t="s">
        <v>77</v>
      </c>
      <c r="W293" s="219" t="s">
        <v>406</v>
      </c>
      <c r="X293" s="137"/>
      <c r="Y293" s="138"/>
    </row>
    <row r="294" spans="1:25" s="9" customFormat="1" ht="80" hidden="1" x14ac:dyDescent="0.2">
      <c r="A294" s="291" t="e">
        <f t="shared" si="15"/>
        <v>#VALUE!</v>
      </c>
      <c r="B294" s="13">
        <v>43920</v>
      </c>
      <c r="C294" s="13" t="str">
        <f t="shared" si="14"/>
        <v>USBP</v>
      </c>
      <c r="D294" s="11" t="s">
        <v>20</v>
      </c>
      <c r="E294" s="11" t="s">
        <v>131</v>
      </c>
      <c r="F294" s="11"/>
      <c r="G294" s="2" t="s">
        <v>72</v>
      </c>
      <c r="H294" s="163" t="str">
        <f t="shared" si="13"/>
        <v>McAllen, TX</v>
      </c>
      <c r="I294" s="129">
        <v>1</v>
      </c>
      <c r="J294" s="11" t="s">
        <v>73</v>
      </c>
      <c r="K294" s="11" t="s">
        <v>74</v>
      </c>
      <c r="L294" s="11" t="s">
        <v>73</v>
      </c>
      <c r="M294" s="11" t="s">
        <v>74</v>
      </c>
      <c r="N294" s="11" t="s">
        <v>331</v>
      </c>
      <c r="O294" s="11" t="s">
        <v>74</v>
      </c>
      <c r="P294" s="11" t="s">
        <v>74</v>
      </c>
      <c r="Q294" s="2"/>
      <c r="R294" s="190"/>
      <c r="S294" s="11" t="s">
        <v>76</v>
      </c>
      <c r="T294" s="190"/>
      <c r="U294" s="190"/>
      <c r="V294" s="9" t="s">
        <v>77</v>
      </c>
      <c r="W294" s="219" t="s">
        <v>407</v>
      </c>
      <c r="X294" s="137"/>
      <c r="Y294" s="138"/>
    </row>
    <row r="295" spans="1:25" s="9" customFormat="1" ht="32" hidden="1" x14ac:dyDescent="0.2">
      <c r="A295" s="291" t="e">
        <f t="shared" si="15"/>
        <v>#VALUE!</v>
      </c>
      <c r="B295" s="37">
        <v>43908</v>
      </c>
      <c r="C295" s="13" t="str">
        <f t="shared" si="14"/>
        <v>USBP</v>
      </c>
      <c r="D295" s="35" t="s">
        <v>25</v>
      </c>
      <c r="E295" s="35" t="s">
        <v>408</v>
      </c>
      <c r="F295" s="35"/>
      <c r="G295" s="2" t="s">
        <v>86</v>
      </c>
      <c r="H295" s="163" t="str">
        <f t="shared" si="13"/>
        <v>Sanderson, TX</v>
      </c>
      <c r="I295" s="252">
        <v>1</v>
      </c>
      <c r="J295" s="35" t="s">
        <v>73</v>
      </c>
      <c r="K295" s="35" t="s">
        <v>74</v>
      </c>
      <c r="L295" s="35" t="s">
        <v>73</v>
      </c>
      <c r="M295" s="35" t="s">
        <v>74</v>
      </c>
      <c r="N295" s="11" t="s">
        <v>237</v>
      </c>
      <c r="O295" s="11" t="s">
        <v>74</v>
      </c>
      <c r="P295" s="11" t="s">
        <v>74</v>
      </c>
      <c r="Q295" s="2"/>
      <c r="R295" s="190"/>
      <c r="S295" s="11" t="s">
        <v>76</v>
      </c>
      <c r="T295" s="190"/>
      <c r="U295" s="190"/>
      <c r="V295" s="9" t="s">
        <v>96</v>
      </c>
      <c r="W295" s="217" t="s">
        <v>409</v>
      </c>
      <c r="X295" s="169" t="s">
        <v>309</v>
      </c>
      <c r="Y295" s="163" t="s">
        <v>188</v>
      </c>
    </row>
    <row r="296" spans="1:25" s="9" customFormat="1" ht="64" hidden="1" x14ac:dyDescent="0.2">
      <c r="A296" s="291" t="e">
        <f t="shared" si="15"/>
        <v>#VALUE!</v>
      </c>
      <c r="B296" s="37">
        <v>43908</v>
      </c>
      <c r="C296" s="13" t="str">
        <f t="shared" si="14"/>
        <v>USBP</v>
      </c>
      <c r="D296" s="35" t="s">
        <v>25</v>
      </c>
      <c r="E296" s="35" t="s">
        <v>410</v>
      </c>
      <c r="F296" s="35"/>
      <c r="G296" s="2" t="s">
        <v>86</v>
      </c>
      <c r="H296" s="163" t="str">
        <f t="shared" si="13"/>
        <v>Sierra Blanca, TX</v>
      </c>
      <c r="I296" s="252">
        <v>1</v>
      </c>
      <c r="J296" s="35" t="s">
        <v>73</v>
      </c>
      <c r="K296" s="35" t="s">
        <v>74</v>
      </c>
      <c r="L296" s="35" t="s">
        <v>73</v>
      </c>
      <c r="M296" s="35" t="s">
        <v>74</v>
      </c>
      <c r="N296" s="11" t="s">
        <v>210</v>
      </c>
      <c r="O296" s="11" t="s">
        <v>74</v>
      </c>
      <c r="P296" s="11" t="s">
        <v>74</v>
      </c>
      <c r="Q296" s="2"/>
      <c r="R296" s="190"/>
      <c r="S296" s="11" t="s">
        <v>76</v>
      </c>
      <c r="T296" s="190"/>
      <c r="U296" s="190"/>
      <c r="V296" s="9" t="s">
        <v>96</v>
      </c>
      <c r="W296" s="217" t="s">
        <v>411</v>
      </c>
      <c r="X296" s="55">
        <v>43908</v>
      </c>
      <c r="Y296" s="163" t="s">
        <v>188</v>
      </c>
    </row>
    <row r="297" spans="1:25" s="9" customFormat="1" ht="96" hidden="1" x14ac:dyDescent="0.2">
      <c r="A297" s="291" t="e">
        <f t="shared" si="15"/>
        <v>#VALUE!</v>
      </c>
      <c r="B297" s="13">
        <v>43917</v>
      </c>
      <c r="C297" s="13" t="str">
        <f t="shared" si="14"/>
        <v>USBP</v>
      </c>
      <c r="D297" s="11" t="s">
        <v>20</v>
      </c>
      <c r="E297" s="11" t="s">
        <v>134</v>
      </c>
      <c r="F297" s="11"/>
      <c r="G297" s="2" t="s">
        <v>72</v>
      </c>
      <c r="H297" s="163" t="str">
        <f t="shared" si="13"/>
        <v>Rio Grand City, TX</v>
      </c>
      <c r="I297" s="129">
        <v>1</v>
      </c>
      <c r="J297" s="11" t="s">
        <v>73</v>
      </c>
      <c r="K297" s="11" t="s">
        <v>74</v>
      </c>
      <c r="L297" s="11" t="s">
        <v>73</v>
      </c>
      <c r="M297" s="11" t="s">
        <v>74</v>
      </c>
      <c r="N297" s="11" t="s">
        <v>368</v>
      </c>
      <c r="O297" s="11" t="s">
        <v>73</v>
      </c>
      <c r="P297" s="11" t="s">
        <v>73</v>
      </c>
      <c r="Q297" s="2" t="s">
        <v>75</v>
      </c>
      <c r="R297" s="190"/>
      <c r="S297" s="11" t="s">
        <v>76</v>
      </c>
      <c r="T297" s="190"/>
      <c r="U297" s="190"/>
      <c r="V297" s="9" t="s">
        <v>77</v>
      </c>
      <c r="W297" s="219" t="s">
        <v>412</v>
      </c>
      <c r="X297" s="137"/>
      <c r="Y297" s="138"/>
    </row>
    <row r="298" spans="1:25" s="9" customFormat="1" ht="112" hidden="1" x14ac:dyDescent="0.2">
      <c r="A298" s="291" t="e">
        <f t="shared" si="15"/>
        <v>#VALUE!</v>
      </c>
      <c r="B298" s="156">
        <v>43908</v>
      </c>
      <c r="C298" s="13" t="str">
        <f t="shared" si="14"/>
        <v>USBP</v>
      </c>
      <c r="D298" s="159" t="s">
        <v>34</v>
      </c>
      <c r="E298" s="138" t="s">
        <v>34</v>
      </c>
      <c r="F298" s="138" t="s">
        <v>39</v>
      </c>
      <c r="G298" s="159" t="s">
        <v>89</v>
      </c>
      <c r="H298" s="163" t="str">
        <f t="shared" si="13"/>
        <v>El Centro, CA</v>
      </c>
      <c r="I298" s="258">
        <v>1</v>
      </c>
      <c r="J298" s="159" t="s">
        <v>73</v>
      </c>
      <c r="K298" s="159" t="s">
        <v>74</v>
      </c>
      <c r="L298" s="159" t="s">
        <v>73</v>
      </c>
      <c r="M298" s="11" t="s">
        <v>74</v>
      </c>
      <c r="N298" s="11" t="s">
        <v>210</v>
      </c>
      <c r="O298" s="11" t="s">
        <v>73</v>
      </c>
      <c r="P298" s="11" t="s">
        <v>73</v>
      </c>
      <c r="Q298" s="231" t="s">
        <v>75</v>
      </c>
      <c r="R298" s="190"/>
      <c r="S298" s="11" t="s">
        <v>76</v>
      </c>
      <c r="T298" s="190"/>
      <c r="U298" s="190"/>
      <c r="V298" s="9" t="s">
        <v>80</v>
      </c>
      <c r="W298" s="219" t="s">
        <v>413</v>
      </c>
      <c r="X298" s="156">
        <v>43906</v>
      </c>
      <c r="Y298" s="159" t="s">
        <v>414</v>
      </c>
    </row>
    <row r="299" spans="1:25" s="9" customFormat="1" ht="64" hidden="1" x14ac:dyDescent="0.2">
      <c r="A299" s="291" t="e">
        <f t="shared" si="15"/>
        <v>#VALUE!</v>
      </c>
      <c r="B299" s="13">
        <v>43908</v>
      </c>
      <c r="C299" s="13" t="str">
        <f t="shared" si="14"/>
        <v>USBP</v>
      </c>
      <c r="D299" s="11" t="s">
        <v>35</v>
      </c>
      <c r="E299" s="11" t="s">
        <v>170</v>
      </c>
      <c r="F299" s="11"/>
      <c r="G299" s="2" t="s">
        <v>89</v>
      </c>
      <c r="H299" s="163" t="str">
        <f t="shared" si="13"/>
        <v>Willcox, AZ</v>
      </c>
      <c r="I299" s="129">
        <v>1</v>
      </c>
      <c r="J299" s="11" t="s">
        <v>73</v>
      </c>
      <c r="K299" s="11" t="s">
        <v>74</v>
      </c>
      <c r="L299" s="11" t="s">
        <v>73</v>
      </c>
      <c r="M299" s="11" t="s">
        <v>74</v>
      </c>
      <c r="N299" s="11" t="s">
        <v>415</v>
      </c>
      <c r="O299" s="11" t="s">
        <v>73</v>
      </c>
      <c r="P299" s="11" t="s">
        <v>74</v>
      </c>
      <c r="Q299" s="2"/>
      <c r="R299" s="190"/>
      <c r="S299" s="11" t="s">
        <v>76</v>
      </c>
      <c r="T299" s="190"/>
      <c r="U299" s="190"/>
      <c r="V299" s="9" t="s">
        <v>77</v>
      </c>
      <c r="W299" s="230" t="s">
        <v>416</v>
      </c>
      <c r="X299" s="13">
        <v>43900</v>
      </c>
      <c r="Y299" s="12" t="s">
        <v>188</v>
      </c>
    </row>
    <row r="300" spans="1:25" s="9" customFormat="1" ht="48" hidden="1" x14ac:dyDescent="0.2">
      <c r="A300" s="291" t="e">
        <f t="shared" si="15"/>
        <v>#VALUE!</v>
      </c>
      <c r="B300" s="13">
        <v>43918</v>
      </c>
      <c r="C300" s="13" t="str">
        <f t="shared" si="14"/>
        <v>USBP</v>
      </c>
      <c r="D300" s="11" t="s">
        <v>27</v>
      </c>
      <c r="E300" s="35" t="s">
        <v>496</v>
      </c>
      <c r="F300" s="35"/>
      <c r="G300" s="2" t="s">
        <v>86</v>
      </c>
      <c r="H300" s="163" t="str">
        <f t="shared" ref="H300:H363" si="16">INDEX(STATIONLOCATION,MATCH(E300, STATIONCODES, 0))</f>
        <v>Midland, TX</v>
      </c>
      <c r="I300" s="129">
        <v>1</v>
      </c>
      <c r="J300" s="11" t="s">
        <v>73</v>
      </c>
      <c r="K300" s="11" t="s">
        <v>74</v>
      </c>
      <c r="L300" s="11" t="s">
        <v>73</v>
      </c>
      <c r="M300" s="11" t="s">
        <v>74</v>
      </c>
      <c r="N300" s="11" t="s">
        <v>368</v>
      </c>
      <c r="O300" s="11" t="s">
        <v>74</v>
      </c>
      <c r="P300" s="11" t="s">
        <v>74</v>
      </c>
      <c r="Q300" s="2"/>
      <c r="R300" s="190"/>
      <c r="S300" s="11" t="s">
        <v>76</v>
      </c>
      <c r="T300" s="190"/>
      <c r="U300" s="190"/>
      <c r="V300" s="9" t="s">
        <v>77</v>
      </c>
      <c r="W300" s="216" t="s">
        <v>417</v>
      </c>
      <c r="X300" s="159"/>
      <c r="Y300" s="159"/>
    </row>
    <row r="301" spans="1:25" s="9" customFormat="1" ht="48" hidden="1" x14ac:dyDescent="0.2">
      <c r="A301" s="291" t="e">
        <f t="shared" si="15"/>
        <v>#VALUE!</v>
      </c>
      <c r="B301" s="13">
        <v>43918</v>
      </c>
      <c r="C301" s="13" t="str">
        <f t="shared" si="14"/>
        <v>USBP</v>
      </c>
      <c r="D301" s="11" t="s">
        <v>27</v>
      </c>
      <c r="E301" s="35" t="s">
        <v>496</v>
      </c>
      <c r="F301" s="35"/>
      <c r="G301" s="2" t="s">
        <v>86</v>
      </c>
      <c r="H301" s="163" t="str">
        <f t="shared" si="16"/>
        <v>Midland, TX</v>
      </c>
      <c r="I301" s="129">
        <v>1</v>
      </c>
      <c r="J301" s="11" t="s">
        <v>73</v>
      </c>
      <c r="K301" s="11" t="s">
        <v>74</v>
      </c>
      <c r="L301" s="11" t="s">
        <v>73</v>
      </c>
      <c r="M301" s="11" t="s">
        <v>74</v>
      </c>
      <c r="N301" s="11" t="s">
        <v>368</v>
      </c>
      <c r="O301" s="11" t="s">
        <v>74</v>
      </c>
      <c r="P301" s="11" t="s">
        <v>73</v>
      </c>
      <c r="Q301" s="2" t="s">
        <v>75</v>
      </c>
      <c r="R301" s="190"/>
      <c r="S301" s="11" t="s">
        <v>76</v>
      </c>
      <c r="T301" s="190"/>
      <c r="U301" s="190"/>
      <c r="V301" s="9" t="s">
        <v>77</v>
      </c>
      <c r="W301" s="216" t="s">
        <v>418</v>
      </c>
      <c r="X301" s="159"/>
      <c r="Y301" s="159"/>
    </row>
    <row r="302" spans="1:25" s="9" customFormat="1" ht="160" hidden="1" x14ac:dyDescent="0.2">
      <c r="A302" s="291" t="e">
        <f t="shared" si="15"/>
        <v>#VALUE!</v>
      </c>
      <c r="B302" s="13">
        <v>43921</v>
      </c>
      <c r="C302" s="13" t="str">
        <f t="shared" si="14"/>
        <v>USBP</v>
      </c>
      <c r="D302" s="11" t="s">
        <v>20</v>
      </c>
      <c r="E302" s="11" t="s">
        <v>229</v>
      </c>
      <c r="F302" s="11"/>
      <c r="G302" s="2" t="s">
        <v>72</v>
      </c>
      <c r="H302" s="163" t="str">
        <f t="shared" si="16"/>
        <v>Kingsville, TX</v>
      </c>
      <c r="I302" s="129">
        <v>1</v>
      </c>
      <c r="J302" s="11" t="s">
        <v>74</v>
      </c>
      <c r="K302" s="11" t="s">
        <v>74</v>
      </c>
      <c r="L302" s="11" t="s">
        <v>73</v>
      </c>
      <c r="M302" s="11" t="s">
        <v>74</v>
      </c>
      <c r="N302" s="11" t="s">
        <v>419</v>
      </c>
      <c r="O302" s="11" t="s">
        <v>73</v>
      </c>
      <c r="P302" s="11" t="s">
        <v>73</v>
      </c>
      <c r="Q302" s="2" t="s">
        <v>75</v>
      </c>
      <c r="R302" s="190"/>
      <c r="S302" s="11" t="s">
        <v>76</v>
      </c>
      <c r="T302" s="190"/>
      <c r="U302" s="190"/>
      <c r="V302" s="9" t="s">
        <v>77</v>
      </c>
      <c r="W302" s="219" t="s">
        <v>420</v>
      </c>
      <c r="X302" s="137"/>
      <c r="Y302" s="138"/>
    </row>
    <row r="303" spans="1:25" s="9" customFormat="1" ht="80" hidden="1" x14ac:dyDescent="0.2">
      <c r="A303" s="291" t="e">
        <f t="shared" si="15"/>
        <v>#VALUE!</v>
      </c>
      <c r="B303" s="13">
        <v>43907</v>
      </c>
      <c r="C303" s="13" t="str">
        <f t="shared" si="14"/>
        <v>USBP</v>
      </c>
      <c r="D303" s="11" t="s">
        <v>28</v>
      </c>
      <c r="E303" s="35" t="s">
        <v>28</v>
      </c>
      <c r="F303" s="35" t="s">
        <v>85</v>
      </c>
      <c r="G303" s="2" t="s">
        <v>86</v>
      </c>
      <c r="H303" s="163" t="str">
        <f t="shared" si="16"/>
        <v>El Paso, TX</v>
      </c>
      <c r="I303" s="129">
        <v>1</v>
      </c>
      <c r="J303" s="11" t="s">
        <v>74</v>
      </c>
      <c r="K303" s="11" t="s">
        <v>74</v>
      </c>
      <c r="L303" s="11" t="s">
        <v>73</v>
      </c>
      <c r="M303" s="11" t="s">
        <v>74</v>
      </c>
      <c r="N303" s="11" t="s">
        <v>280</v>
      </c>
      <c r="O303" s="11" t="s">
        <v>74</v>
      </c>
      <c r="P303" s="11" t="s">
        <v>73</v>
      </c>
      <c r="Q303" s="2" t="s">
        <v>75</v>
      </c>
      <c r="R303" s="190"/>
      <c r="S303" s="11" t="s">
        <v>76</v>
      </c>
      <c r="T303" s="190"/>
      <c r="U303" s="190"/>
      <c r="V303" s="9" t="s">
        <v>80</v>
      </c>
      <c r="W303" s="216" t="s">
        <v>421</v>
      </c>
      <c r="X303" s="13">
        <v>43907</v>
      </c>
      <c r="Y303" s="12" t="s">
        <v>188</v>
      </c>
    </row>
    <row r="304" spans="1:25" s="9" customFormat="1" ht="32" hidden="1" x14ac:dyDescent="0.2">
      <c r="A304" s="291" t="e">
        <f t="shared" si="15"/>
        <v>#VALUE!</v>
      </c>
      <c r="B304" s="13">
        <v>43914</v>
      </c>
      <c r="C304" s="13" t="str">
        <f t="shared" si="14"/>
        <v>USBP</v>
      </c>
      <c r="D304" s="11" t="s">
        <v>28</v>
      </c>
      <c r="E304" s="35" t="s">
        <v>422</v>
      </c>
      <c r="F304" s="35"/>
      <c r="G304" s="2" t="s">
        <v>86</v>
      </c>
      <c r="H304" s="163" t="str">
        <f t="shared" si="16"/>
        <v>Deming, NM</v>
      </c>
      <c r="I304" s="129">
        <v>1</v>
      </c>
      <c r="J304" s="11" t="s">
        <v>73</v>
      </c>
      <c r="K304" s="11" t="s">
        <v>74</v>
      </c>
      <c r="L304" s="11" t="s">
        <v>73</v>
      </c>
      <c r="M304" s="11" t="s">
        <v>74</v>
      </c>
      <c r="N304" s="11" t="str">
        <f>'USBP MASTER'!N757</f>
        <v>SQ began 03/24/2020</v>
      </c>
      <c r="O304" s="11" t="s">
        <v>73</v>
      </c>
      <c r="P304" s="11" t="s">
        <v>73</v>
      </c>
      <c r="Q304" s="2" t="s">
        <v>75</v>
      </c>
      <c r="R304" s="190"/>
      <c r="S304" s="11" t="s">
        <v>76</v>
      </c>
      <c r="T304" s="190"/>
      <c r="U304" s="190"/>
      <c r="V304" s="9" t="s">
        <v>77</v>
      </c>
      <c r="W304" s="226" t="s">
        <v>423</v>
      </c>
      <c r="X304" s="137"/>
      <c r="Y304" s="158"/>
    </row>
    <row r="305" spans="1:25" s="9" customFormat="1" ht="23.25" hidden="1" customHeight="1" x14ac:dyDescent="0.2">
      <c r="A305" s="291" t="e">
        <f t="shared" si="15"/>
        <v>#VALUE!</v>
      </c>
      <c r="B305" s="37">
        <v>43906</v>
      </c>
      <c r="C305" s="13" t="str">
        <f t="shared" si="14"/>
        <v>USBP</v>
      </c>
      <c r="D305" s="38" t="s">
        <v>28</v>
      </c>
      <c r="E305" s="35" t="s">
        <v>113</v>
      </c>
      <c r="F305" s="35"/>
      <c r="G305" s="2" t="s">
        <v>86</v>
      </c>
      <c r="H305" s="163" t="str">
        <f t="shared" si="16"/>
        <v>Lordsburg, NM</v>
      </c>
      <c r="I305" s="252">
        <v>1</v>
      </c>
      <c r="J305" s="35" t="s">
        <v>73</v>
      </c>
      <c r="K305" s="35" t="s">
        <v>74</v>
      </c>
      <c r="L305" s="38" t="s">
        <v>73</v>
      </c>
      <c r="M305" s="35" t="s">
        <v>74</v>
      </c>
      <c r="N305" s="11" t="s">
        <v>252</v>
      </c>
      <c r="O305" s="11" t="s">
        <v>74</v>
      </c>
      <c r="P305" s="11" t="s">
        <v>74</v>
      </c>
      <c r="Q305" s="11"/>
      <c r="R305" s="190"/>
      <c r="S305" s="11" t="s">
        <v>76</v>
      </c>
      <c r="T305" s="190"/>
      <c r="U305" s="190"/>
      <c r="V305" s="9" t="s">
        <v>96</v>
      </c>
      <c r="W305" s="221" t="s">
        <v>424</v>
      </c>
      <c r="X305" s="13">
        <v>43906</v>
      </c>
      <c r="Y305" s="12" t="s">
        <v>425</v>
      </c>
    </row>
    <row r="306" spans="1:25" s="9" customFormat="1" ht="64" hidden="1" x14ac:dyDescent="0.2">
      <c r="A306" s="291" t="e">
        <f t="shared" si="15"/>
        <v>#VALUE!</v>
      </c>
      <c r="B306" s="13">
        <v>43915</v>
      </c>
      <c r="C306" s="13" t="str">
        <f t="shared" si="14"/>
        <v>USBP</v>
      </c>
      <c r="D306" s="11" t="s">
        <v>20</v>
      </c>
      <c r="E306" s="11" t="s">
        <v>20</v>
      </c>
      <c r="F306" s="11"/>
      <c r="G306" s="2" t="s">
        <v>72</v>
      </c>
      <c r="H306" s="163" t="str">
        <f t="shared" si="16"/>
        <v>Edinburg, TX</v>
      </c>
      <c r="I306" s="129">
        <v>1</v>
      </c>
      <c r="J306" s="11" t="s">
        <v>73</v>
      </c>
      <c r="K306" s="11" t="s">
        <v>74</v>
      </c>
      <c r="L306" s="11" t="s">
        <v>73</v>
      </c>
      <c r="M306" s="11" t="s">
        <v>74</v>
      </c>
      <c r="N306" s="11" t="s">
        <v>298</v>
      </c>
      <c r="O306" s="11" t="s">
        <v>73</v>
      </c>
      <c r="P306" s="11" t="s">
        <v>73</v>
      </c>
      <c r="Q306" s="2" t="s">
        <v>75</v>
      </c>
      <c r="R306" s="190"/>
      <c r="S306" s="11" t="s">
        <v>76</v>
      </c>
      <c r="T306" s="190"/>
      <c r="U306" s="190"/>
      <c r="V306" s="9" t="s">
        <v>426</v>
      </c>
      <c r="W306" s="219" t="s">
        <v>427</v>
      </c>
      <c r="X306" s="137"/>
      <c r="Y306" s="138"/>
    </row>
    <row r="307" spans="1:25" s="9" customFormat="1" ht="160" hidden="1" x14ac:dyDescent="0.2">
      <c r="A307" s="291" t="e">
        <f t="shared" si="15"/>
        <v>#VALUE!</v>
      </c>
      <c r="B307" s="13">
        <v>43921</v>
      </c>
      <c r="C307" s="13" t="str">
        <f t="shared" si="14"/>
        <v>USBP</v>
      </c>
      <c r="D307" s="11" t="s">
        <v>20</v>
      </c>
      <c r="E307" s="11" t="s">
        <v>20</v>
      </c>
      <c r="F307" s="11"/>
      <c r="G307" s="2" t="s">
        <v>72</v>
      </c>
      <c r="H307" s="163" t="str">
        <f t="shared" si="16"/>
        <v>Edinburg, TX</v>
      </c>
      <c r="I307" s="129">
        <v>1</v>
      </c>
      <c r="J307" s="11" t="s">
        <v>73</v>
      </c>
      <c r="K307" s="11" t="s">
        <v>74</v>
      </c>
      <c r="L307" s="11" t="s">
        <v>73</v>
      </c>
      <c r="M307" s="11" t="s">
        <v>74</v>
      </c>
      <c r="N307" s="11" t="s">
        <v>428</v>
      </c>
      <c r="O307" s="11" t="s">
        <v>74</v>
      </c>
      <c r="P307" s="11" t="s">
        <v>73</v>
      </c>
      <c r="Q307" s="2" t="s">
        <v>75</v>
      </c>
      <c r="R307" s="190"/>
      <c r="S307" s="11" t="s">
        <v>76</v>
      </c>
      <c r="T307" s="190"/>
      <c r="U307" s="190"/>
      <c r="V307" s="9" t="s">
        <v>77</v>
      </c>
      <c r="W307" s="219" t="s">
        <v>429</v>
      </c>
      <c r="X307" s="137"/>
      <c r="Y307" s="138"/>
    </row>
    <row r="308" spans="1:25" s="9" customFormat="1" ht="64" hidden="1" x14ac:dyDescent="0.2">
      <c r="A308" s="291" t="e">
        <f t="shared" si="15"/>
        <v>#VALUE!</v>
      </c>
      <c r="B308" s="13">
        <v>43921</v>
      </c>
      <c r="C308" s="13" t="str">
        <f t="shared" si="14"/>
        <v>USBP</v>
      </c>
      <c r="D308" s="11" t="s">
        <v>28</v>
      </c>
      <c r="E308" s="35" t="s">
        <v>102</v>
      </c>
      <c r="F308" s="35"/>
      <c r="G308" s="2" t="s">
        <v>86</v>
      </c>
      <c r="H308" s="163" t="str">
        <f t="shared" si="16"/>
        <v>El Paso, TX</v>
      </c>
      <c r="I308" s="129">
        <v>1</v>
      </c>
      <c r="J308" s="11" t="s">
        <v>73</v>
      </c>
      <c r="K308" s="11" t="s">
        <v>74</v>
      </c>
      <c r="L308" s="11" t="s">
        <v>73</v>
      </c>
      <c r="M308" s="11" t="s">
        <v>74</v>
      </c>
      <c r="N308" s="11" t="s">
        <v>430</v>
      </c>
      <c r="O308" s="11" t="s">
        <v>74</v>
      </c>
      <c r="P308" s="11" t="s">
        <v>74</v>
      </c>
      <c r="Q308" s="2"/>
      <c r="R308" s="190"/>
      <c r="S308" s="11" t="s">
        <v>76</v>
      </c>
      <c r="T308" s="190"/>
      <c r="U308" s="190"/>
      <c r="V308" s="9" t="s">
        <v>77</v>
      </c>
      <c r="W308" s="219" t="s">
        <v>431</v>
      </c>
      <c r="X308" s="137"/>
      <c r="Y308" s="158"/>
    </row>
    <row r="309" spans="1:25" s="9" customFormat="1" ht="80" hidden="1" x14ac:dyDescent="0.2">
      <c r="A309" s="291" t="e">
        <f t="shared" si="15"/>
        <v>#VALUE!</v>
      </c>
      <c r="B309" s="37">
        <v>43907</v>
      </c>
      <c r="C309" s="13" t="str">
        <f t="shared" si="14"/>
        <v>USBP</v>
      </c>
      <c r="D309" s="35" t="s">
        <v>28</v>
      </c>
      <c r="E309" s="35" t="s">
        <v>113</v>
      </c>
      <c r="F309" s="35"/>
      <c r="G309" s="2" t="s">
        <v>86</v>
      </c>
      <c r="H309" s="163" t="str">
        <f t="shared" si="16"/>
        <v>Lordsburg, NM</v>
      </c>
      <c r="I309" s="252">
        <v>1</v>
      </c>
      <c r="J309" s="35" t="s">
        <v>74</v>
      </c>
      <c r="K309" s="35" t="s">
        <v>74</v>
      </c>
      <c r="L309" s="35" t="s">
        <v>74</v>
      </c>
      <c r="M309" s="35" t="s">
        <v>74</v>
      </c>
      <c r="N309" s="11"/>
      <c r="O309" s="11" t="s">
        <v>74</v>
      </c>
      <c r="P309" s="11" t="s">
        <v>74</v>
      </c>
      <c r="Q309" s="2"/>
      <c r="R309" s="190"/>
      <c r="S309" s="11" t="s">
        <v>76</v>
      </c>
      <c r="T309" s="190"/>
      <c r="U309" s="190"/>
      <c r="V309" s="9" t="s">
        <v>77</v>
      </c>
      <c r="W309" s="216" t="s">
        <v>432</v>
      </c>
      <c r="X309" s="13">
        <v>43905</v>
      </c>
      <c r="Y309" s="12" t="s">
        <v>188</v>
      </c>
    </row>
    <row r="310" spans="1:25" s="9" customFormat="1" ht="48" hidden="1" x14ac:dyDescent="0.2">
      <c r="A310" s="291" t="e">
        <f t="shared" si="15"/>
        <v>#VALUE!</v>
      </c>
      <c r="B310" s="13">
        <v>43917</v>
      </c>
      <c r="C310" s="13" t="str">
        <f t="shared" si="14"/>
        <v>USBP</v>
      </c>
      <c r="D310" s="11" t="s">
        <v>28</v>
      </c>
      <c r="E310" s="35" t="s">
        <v>113</v>
      </c>
      <c r="F310" s="35"/>
      <c r="G310" s="2" t="s">
        <v>86</v>
      </c>
      <c r="H310" s="163" t="str">
        <f t="shared" si="16"/>
        <v>Lordsburg, NM</v>
      </c>
      <c r="I310" s="129">
        <v>1</v>
      </c>
      <c r="J310" s="11" t="s">
        <v>73</v>
      </c>
      <c r="K310" s="11" t="s">
        <v>74</v>
      </c>
      <c r="L310" s="11" t="s">
        <v>73</v>
      </c>
      <c r="M310" s="11" t="s">
        <v>74</v>
      </c>
      <c r="N310" s="11" t="s">
        <v>368</v>
      </c>
      <c r="O310" s="11" t="s">
        <v>74</v>
      </c>
      <c r="P310" s="11" t="s">
        <v>73</v>
      </c>
      <c r="Q310" s="2" t="s">
        <v>75</v>
      </c>
      <c r="R310" s="190"/>
      <c r="S310" s="11" t="s">
        <v>76</v>
      </c>
      <c r="T310" s="190"/>
      <c r="U310" s="190"/>
      <c r="V310" s="9" t="s">
        <v>77</v>
      </c>
      <c r="W310" s="216" t="s">
        <v>433</v>
      </c>
      <c r="X310" s="137"/>
      <c r="Y310" s="158"/>
    </row>
    <row r="311" spans="1:25" s="9" customFormat="1" ht="16" hidden="1" x14ac:dyDescent="0.2">
      <c r="A311" s="291" t="e">
        <f t="shared" si="15"/>
        <v>#VALUE!</v>
      </c>
      <c r="B311" s="46">
        <v>43921</v>
      </c>
      <c r="C311" s="13" t="str">
        <f t="shared" si="14"/>
        <v>USBP</v>
      </c>
      <c r="D311" s="45" t="s">
        <v>29</v>
      </c>
      <c r="E311" s="35" t="s">
        <v>434</v>
      </c>
      <c r="F311" s="35"/>
      <c r="G311" s="44" t="s">
        <v>86</v>
      </c>
      <c r="H311" s="163" t="str">
        <f t="shared" si="16"/>
        <v>Malta, MT</v>
      </c>
      <c r="I311" s="249">
        <v>1</v>
      </c>
      <c r="J311" s="45" t="s">
        <v>73</v>
      </c>
      <c r="K311" s="45" t="s">
        <v>73</v>
      </c>
      <c r="L311" s="45" t="s">
        <v>73</v>
      </c>
      <c r="M311" s="45" t="s">
        <v>74</v>
      </c>
      <c r="N311" s="43" t="s">
        <v>430</v>
      </c>
      <c r="O311" s="11" t="s">
        <v>73</v>
      </c>
      <c r="P311" s="43" t="s">
        <v>73</v>
      </c>
      <c r="Q311" s="44" t="s">
        <v>75</v>
      </c>
      <c r="R311" s="190"/>
      <c r="S311" s="11" t="s">
        <v>76</v>
      </c>
      <c r="T311" s="190"/>
      <c r="U311" s="190"/>
      <c r="V311" s="9" t="s">
        <v>77</v>
      </c>
      <c r="W311" s="216" t="s">
        <v>435</v>
      </c>
      <c r="X311" s="47"/>
      <c r="Y311" s="48"/>
    </row>
    <row r="312" spans="1:25" s="9" customFormat="1" ht="32" hidden="1" x14ac:dyDescent="0.2">
      <c r="A312" s="291" t="e">
        <f t="shared" si="15"/>
        <v>#VALUE!</v>
      </c>
      <c r="B312" s="13">
        <v>43910</v>
      </c>
      <c r="C312" s="13" t="str">
        <f t="shared" si="14"/>
        <v>USBP</v>
      </c>
      <c r="D312" s="11" t="s">
        <v>35</v>
      </c>
      <c r="E312" s="11" t="s">
        <v>170</v>
      </c>
      <c r="F312" s="11"/>
      <c r="G312" s="2" t="s">
        <v>89</v>
      </c>
      <c r="H312" s="163" t="str">
        <f t="shared" si="16"/>
        <v>Willcox, AZ</v>
      </c>
      <c r="I312" s="129">
        <v>1</v>
      </c>
      <c r="J312" s="11" t="s">
        <v>73</v>
      </c>
      <c r="K312" s="11" t="s">
        <v>74</v>
      </c>
      <c r="L312" s="11" t="s">
        <v>73</v>
      </c>
      <c r="M312" s="11" t="s">
        <v>74</v>
      </c>
      <c r="N312" s="11" t="s">
        <v>436</v>
      </c>
      <c r="O312" s="11" t="s">
        <v>73</v>
      </c>
      <c r="P312" s="11" t="s">
        <v>74</v>
      </c>
      <c r="Q312" s="2"/>
      <c r="R312" s="190"/>
      <c r="S312" s="11" t="s">
        <v>76</v>
      </c>
      <c r="T312" s="190"/>
      <c r="U312" s="190"/>
      <c r="V312" s="9" t="s">
        <v>77</v>
      </c>
      <c r="W312" s="219" t="s">
        <v>437</v>
      </c>
      <c r="X312" s="158" t="s">
        <v>392</v>
      </c>
      <c r="Y312" s="138"/>
    </row>
    <row r="313" spans="1:25" s="66" customFormat="1" ht="32" hidden="1" x14ac:dyDescent="0.2">
      <c r="A313" s="291" t="e">
        <f t="shared" si="15"/>
        <v>#VALUE!</v>
      </c>
      <c r="B313" s="47">
        <v>43910</v>
      </c>
      <c r="C313" s="13" t="str">
        <f t="shared" si="14"/>
        <v>USBP</v>
      </c>
      <c r="D313" s="43" t="s">
        <v>35</v>
      </c>
      <c r="E313" s="43" t="s">
        <v>179</v>
      </c>
      <c r="F313" s="43"/>
      <c r="G313" s="44" t="s">
        <v>89</v>
      </c>
      <c r="H313" s="163" t="str">
        <f t="shared" si="16"/>
        <v>Tucson, AZ</v>
      </c>
      <c r="I313" s="248">
        <v>1</v>
      </c>
      <c r="J313" s="43" t="s">
        <v>73</v>
      </c>
      <c r="K313" s="43" t="s">
        <v>74</v>
      </c>
      <c r="L313" s="43" t="s">
        <v>73</v>
      </c>
      <c r="M313" s="43" t="s">
        <v>74</v>
      </c>
      <c r="N313" s="11" t="s">
        <v>438</v>
      </c>
      <c r="O313" s="11" t="s">
        <v>74</v>
      </c>
      <c r="P313" s="43" t="s">
        <v>74</v>
      </c>
      <c r="Q313" s="44"/>
      <c r="R313" s="190"/>
      <c r="S313" s="11" t="s">
        <v>76</v>
      </c>
      <c r="T313" s="190"/>
      <c r="U313" s="190"/>
      <c r="V313" s="228" t="s">
        <v>77</v>
      </c>
      <c r="W313" s="219" t="s">
        <v>439</v>
      </c>
      <c r="X313" s="137"/>
      <c r="Y313" s="138"/>
    </row>
    <row r="314" spans="1:25" s="66" customFormat="1" ht="32" hidden="1" x14ac:dyDescent="0.2">
      <c r="A314" s="291" t="e">
        <f t="shared" si="15"/>
        <v>#VALUE!</v>
      </c>
      <c r="B314" s="47">
        <f>'USBP MASTER'!B508</f>
        <v>43917</v>
      </c>
      <c r="C314" s="13" t="str">
        <f t="shared" si="14"/>
        <v>USBP</v>
      </c>
      <c r="D314" s="43" t="s">
        <v>35</v>
      </c>
      <c r="E314" s="43" t="s">
        <v>170</v>
      </c>
      <c r="F314" s="43"/>
      <c r="G314" s="44" t="s">
        <v>89</v>
      </c>
      <c r="H314" s="163" t="str">
        <f t="shared" si="16"/>
        <v>Willcox, AZ</v>
      </c>
      <c r="I314" s="248">
        <v>1</v>
      </c>
      <c r="J314" s="43" t="s">
        <v>73</v>
      </c>
      <c r="K314" s="43" t="s">
        <v>74</v>
      </c>
      <c r="L314" s="43" t="s">
        <v>73</v>
      </c>
      <c r="M314" s="43" t="s">
        <v>74</v>
      </c>
      <c r="N314" s="11" t="s">
        <v>440</v>
      </c>
      <c r="O314" s="11" t="s">
        <v>73</v>
      </c>
      <c r="P314" s="43" t="s">
        <v>74</v>
      </c>
      <c r="Q314" s="44"/>
      <c r="R314" s="190"/>
      <c r="S314" s="11" t="s">
        <v>76</v>
      </c>
      <c r="T314" s="190"/>
      <c r="U314" s="190"/>
      <c r="V314" s="228" t="s">
        <v>77</v>
      </c>
      <c r="W314" s="219" t="s">
        <v>441</v>
      </c>
      <c r="X314" s="170"/>
      <c r="Y314" s="138"/>
    </row>
    <row r="315" spans="1:25" s="9" customFormat="1" ht="32" hidden="1" x14ac:dyDescent="0.2">
      <c r="A315" s="291" t="e">
        <f t="shared" si="15"/>
        <v>#VALUE!</v>
      </c>
      <c r="B315" s="1">
        <v>43902</v>
      </c>
      <c r="C315" s="13" t="str">
        <f t="shared" si="14"/>
        <v>USBP</v>
      </c>
      <c r="D315" s="2" t="s">
        <v>33</v>
      </c>
      <c r="E315" s="2" t="s">
        <v>33</v>
      </c>
      <c r="F315" s="2"/>
      <c r="G315" s="2" t="s">
        <v>89</v>
      </c>
      <c r="H315" s="163" t="str">
        <f t="shared" si="16"/>
        <v>Chula Vista, CA</v>
      </c>
      <c r="I315" s="254">
        <v>1</v>
      </c>
      <c r="J315" s="2" t="s">
        <v>442</v>
      </c>
      <c r="K315" s="2" t="s">
        <v>442</v>
      </c>
      <c r="L315" s="2" t="s">
        <v>442</v>
      </c>
      <c r="M315" s="2" t="s">
        <v>74</v>
      </c>
      <c r="N315" s="11" t="s">
        <v>443</v>
      </c>
      <c r="O315" s="11" t="s">
        <v>74</v>
      </c>
      <c r="P315" s="16" t="s">
        <v>74</v>
      </c>
      <c r="Q315" s="2"/>
      <c r="R315" s="190"/>
      <c r="S315" s="11" t="s">
        <v>76</v>
      </c>
      <c r="T315" s="190"/>
      <c r="U315" s="190"/>
      <c r="V315" s="9" t="s">
        <v>125</v>
      </c>
      <c r="W315" s="232" t="s">
        <v>444</v>
      </c>
      <c r="X315" s="16"/>
      <c r="Y315" s="18" t="s">
        <v>188</v>
      </c>
    </row>
    <row r="316" spans="1:25" s="9" customFormat="1" ht="79.5" hidden="1" customHeight="1" x14ac:dyDescent="0.2">
      <c r="A316" s="291" t="e">
        <f t="shared" si="15"/>
        <v>#VALUE!</v>
      </c>
      <c r="B316" s="13">
        <v>43911</v>
      </c>
      <c r="C316" s="13" t="str">
        <f t="shared" si="14"/>
        <v>USBP</v>
      </c>
      <c r="D316" s="11" t="s">
        <v>33</v>
      </c>
      <c r="E316" s="11" t="s">
        <v>147</v>
      </c>
      <c r="F316" s="11"/>
      <c r="G316" s="2" t="s">
        <v>89</v>
      </c>
      <c r="H316" s="163" t="str">
        <f t="shared" si="16"/>
        <v>San Ysidro, CA</v>
      </c>
      <c r="I316" s="129">
        <v>1</v>
      </c>
      <c r="J316" s="11" t="s">
        <v>73</v>
      </c>
      <c r="K316" s="11" t="s">
        <v>74</v>
      </c>
      <c r="L316" s="11" t="s">
        <v>73</v>
      </c>
      <c r="M316" s="11" t="s">
        <v>74</v>
      </c>
      <c r="N316" s="11" t="s">
        <v>445</v>
      </c>
      <c r="O316" s="11" t="s">
        <v>74</v>
      </c>
      <c r="P316" s="11" t="s">
        <v>74</v>
      </c>
      <c r="Q316" s="2"/>
      <c r="R316" s="190"/>
      <c r="S316" s="11" t="s">
        <v>76</v>
      </c>
      <c r="T316" s="190"/>
      <c r="U316" s="190"/>
      <c r="V316" s="9" t="s">
        <v>77</v>
      </c>
      <c r="W316" s="216" t="s">
        <v>446</v>
      </c>
      <c r="X316" s="156">
        <v>43911</v>
      </c>
      <c r="Y316" s="159" t="s">
        <v>188</v>
      </c>
    </row>
    <row r="317" spans="1:25" s="9" customFormat="1" ht="32" hidden="1" x14ac:dyDescent="0.2">
      <c r="A317" s="291" t="e">
        <f t="shared" si="15"/>
        <v>#VALUE!</v>
      </c>
      <c r="B317" s="13">
        <v>43911</v>
      </c>
      <c r="C317" s="13" t="str">
        <f t="shared" si="14"/>
        <v>USBP</v>
      </c>
      <c r="D317" s="11" t="s">
        <v>33</v>
      </c>
      <c r="E317" s="11" t="s">
        <v>145</v>
      </c>
      <c r="F317" s="11"/>
      <c r="G317" s="2" t="s">
        <v>89</v>
      </c>
      <c r="H317" s="163" t="str">
        <f t="shared" si="16"/>
        <v>San Diego, CA</v>
      </c>
      <c r="I317" s="129">
        <v>1</v>
      </c>
      <c r="J317" s="11" t="s">
        <v>74</v>
      </c>
      <c r="K317" s="11" t="s">
        <v>74</v>
      </c>
      <c r="L317" s="11" t="s">
        <v>73</v>
      </c>
      <c r="M317" s="11" t="s">
        <v>74</v>
      </c>
      <c r="N317" s="11" t="s">
        <v>447</v>
      </c>
      <c r="O317" s="11" t="s">
        <v>74</v>
      </c>
      <c r="P317" s="11" t="s">
        <v>74</v>
      </c>
      <c r="Q317" s="2"/>
      <c r="R317" s="190"/>
      <c r="S317" s="11" t="s">
        <v>76</v>
      </c>
      <c r="T317" s="190"/>
      <c r="U317" s="190"/>
      <c r="V317" s="9" t="s">
        <v>77</v>
      </c>
      <c r="W317" s="226" t="s">
        <v>448</v>
      </c>
      <c r="X317" s="156">
        <v>43911</v>
      </c>
      <c r="Y317" s="159" t="s">
        <v>188</v>
      </c>
    </row>
    <row r="318" spans="1:25" s="9" customFormat="1" ht="112" hidden="1" x14ac:dyDescent="0.2">
      <c r="A318" s="291" t="e">
        <f t="shared" si="15"/>
        <v>#VALUE!</v>
      </c>
      <c r="B318" s="13">
        <f>'USBP MASTER'!B254</f>
        <v>43917</v>
      </c>
      <c r="C318" s="13" t="str">
        <f t="shared" si="14"/>
        <v>USBP</v>
      </c>
      <c r="D318" s="11" t="s">
        <v>33</v>
      </c>
      <c r="E318" s="11" t="s">
        <v>157</v>
      </c>
      <c r="F318" s="11"/>
      <c r="G318" s="2" t="s">
        <v>89</v>
      </c>
      <c r="H318" s="163" t="str">
        <f t="shared" si="16"/>
        <v>San Diego, CA</v>
      </c>
      <c r="I318" s="129">
        <v>1</v>
      </c>
      <c r="J318" s="11" t="s">
        <v>73</v>
      </c>
      <c r="K318" s="11" t="s">
        <v>74</v>
      </c>
      <c r="L318" s="11" t="s">
        <v>73</v>
      </c>
      <c r="M318" s="11" t="s">
        <v>74</v>
      </c>
      <c r="N318" s="11" t="s">
        <v>449</v>
      </c>
      <c r="O318" s="11" t="s">
        <v>74</v>
      </c>
      <c r="P318" s="11" t="s">
        <v>74</v>
      </c>
      <c r="Q318" s="2"/>
      <c r="R318" s="190"/>
      <c r="S318" s="11" t="s">
        <v>76</v>
      </c>
      <c r="T318" s="190"/>
      <c r="U318" s="190"/>
      <c r="V318" s="9" t="s">
        <v>77</v>
      </c>
      <c r="W318" s="226" t="s">
        <v>450</v>
      </c>
      <c r="X318" s="137"/>
      <c r="Y318" s="138"/>
    </row>
    <row r="319" spans="1:25" s="66" customFormat="1" ht="63.75" hidden="1" customHeight="1" x14ac:dyDescent="0.2">
      <c r="A319" s="291" t="e">
        <f t="shared" si="15"/>
        <v>#VALUE!</v>
      </c>
      <c r="B319" s="13">
        <v>43909</v>
      </c>
      <c r="C319" s="13" t="str">
        <f t="shared" si="14"/>
        <v>USBP</v>
      </c>
      <c r="D319" s="11" t="s">
        <v>27</v>
      </c>
      <c r="E319" s="35" t="s">
        <v>27</v>
      </c>
      <c r="F319" s="35" t="s">
        <v>85</v>
      </c>
      <c r="G319" s="2" t="s">
        <v>86</v>
      </c>
      <c r="H319" s="163" t="str">
        <f t="shared" si="16"/>
        <v>Selfridge ANGB, MI</v>
      </c>
      <c r="I319" s="129">
        <v>1</v>
      </c>
      <c r="J319" s="11" t="s">
        <v>74</v>
      </c>
      <c r="K319" s="11" t="s">
        <v>74</v>
      </c>
      <c r="L319" s="11" t="s">
        <v>73</v>
      </c>
      <c r="M319" s="11" t="s">
        <v>74</v>
      </c>
      <c r="N319" s="11" t="s">
        <v>192</v>
      </c>
      <c r="O319" s="11" t="s">
        <v>74</v>
      </c>
      <c r="P319" s="11" t="s">
        <v>74</v>
      </c>
      <c r="Q319" s="2"/>
      <c r="R319" s="190"/>
      <c r="S319" s="11" t="s">
        <v>76</v>
      </c>
      <c r="T319" s="190"/>
      <c r="U319" s="190"/>
      <c r="V319" s="29" t="s">
        <v>80</v>
      </c>
      <c r="W319" s="226" t="s">
        <v>451</v>
      </c>
      <c r="X319" s="138" t="s">
        <v>309</v>
      </c>
      <c r="Y319" s="158" t="s">
        <v>188</v>
      </c>
    </row>
    <row r="320" spans="1:25" s="66" customFormat="1" ht="63.75" hidden="1" customHeight="1" x14ac:dyDescent="0.2">
      <c r="A320" s="291" t="e">
        <f t="shared" si="15"/>
        <v>#VALUE!</v>
      </c>
      <c r="B320" s="13">
        <v>43909</v>
      </c>
      <c r="C320" s="13" t="str">
        <f t="shared" si="14"/>
        <v>USBP</v>
      </c>
      <c r="D320" s="11" t="s">
        <v>27</v>
      </c>
      <c r="E320" s="35" t="s">
        <v>27</v>
      </c>
      <c r="F320" s="35" t="s">
        <v>85</v>
      </c>
      <c r="G320" s="2" t="s">
        <v>86</v>
      </c>
      <c r="H320" s="163" t="str">
        <f t="shared" si="16"/>
        <v>Selfridge ANGB, MI</v>
      </c>
      <c r="I320" s="129">
        <v>1</v>
      </c>
      <c r="J320" s="11" t="s">
        <v>74</v>
      </c>
      <c r="K320" s="11" t="s">
        <v>74</v>
      </c>
      <c r="L320" s="11" t="s">
        <v>73</v>
      </c>
      <c r="M320" s="11" t="s">
        <v>74</v>
      </c>
      <c r="N320" s="11" t="s">
        <v>192</v>
      </c>
      <c r="O320" s="11" t="s">
        <v>74</v>
      </c>
      <c r="P320" s="11" t="s">
        <v>74</v>
      </c>
      <c r="Q320" s="2"/>
      <c r="R320" s="190"/>
      <c r="S320" s="11" t="s">
        <v>76</v>
      </c>
      <c r="T320" s="190"/>
      <c r="U320" s="190"/>
      <c r="V320" s="29" t="s">
        <v>80</v>
      </c>
      <c r="W320" s="226" t="s">
        <v>451</v>
      </c>
      <c r="X320" s="138"/>
      <c r="Y320" s="158"/>
    </row>
    <row r="321" spans="1:25" s="66" customFormat="1" ht="63" hidden="1" customHeight="1" x14ac:dyDescent="0.2">
      <c r="A321" s="291" t="e">
        <f t="shared" si="15"/>
        <v>#VALUE!</v>
      </c>
      <c r="B321" s="13">
        <v>43909</v>
      </c>
      <c r="C321" s="13" t="str">
        <f t="shared" si="14"/>
        <v>USBP</v>
      </c>
      <c r="D321" s="11" t="s">
        <v>27</v>
      </c>
      <c r="E321" s="35" t="s">
        <v>27</v>
      </c>
      <c r="F321" s="35" t="s">
        <v>85</v>
      </c>
      <c r="G321" s="2" t="s">
        <v>86</v>
      </c>
      <c r="H321" s="163" t="str">
        <f t="shared" si="16"/>
        <v>Selfridge ANGB, MI</v>
      </c>
      <c r="I321" s="129">
        <v>1</v>
      </c>
      <c r="J321" s="11" t="s">
        <v>74</v>
      </c>
      <c r="K321" s="11" t="s">
        <v>74</v>
      </c>
      <c r="L321" s="11" t="s">
        <v>73</v>
      </c>
      <c r="M321" s="11" t="s">
        <v>74</v>
      </c>
      <c r="N321" s="11" t="s">
        <v>192</v>
      </c>
      <c r="O321" s="11" t="s">
        <v>74</v>
      </c>
      <c r="P321" s="11" t="s">
        <v>74</v>
      </c>
      <c r="Q321" s="2"/>
      <c r="R321" s="190"/>
      <c r="S321" s="11" t="s">
        <v>76</v>
      </c>
      <c r="T321" s="190"/>
      <c r="U321" s="190"/>
      <c r="V321" s="29" t="s">
        <v>80</v>
      </c>
      <c r="W321" s="226" t="s">
        <v>451</v>
      </c>
      <c r="X321" s="138"/>
      <c r="Y321" s="158"/>
    </row>
    <row r="322" spans="1:25" s="9" customFormat="1" ht="80" hidden="1" x14ac:dyDescent="0.2">
      <c r="A322" s="291" t="e">
        <f t="shared" si="15"/>
        <v>#VALUE!</v>
      </c>
      <c r="B322" s="13">
        <v>43909</v>
      </c>
      <c r="C322" s="13" t="str">
        <f t="shared" si="14"/>
        <v>USBP</v>
      </c>
      <c r="D322" s="11" t="s">
        <v>27</v>
      </c>
      <c r="E322" s="35" t="s">
        <v>27</v>
      </c>
      <c r="F322" s="35" t="s">
        <v>452</v>
      </c>
      <c r="G322" s="2" t="s">
        <v>86</v>
      </c>
      <c r="H322" s="163" t="str">
        <f t="shared" si="16"/>
        <v>Selfridge ANGB, MI</v>
      </c>
      <c r="I322" s="129">
        <v>1</v>
      </c>
      <c r="J322" s="11" t="s">
        <v>74</v>
      </c>
      <c r="K322" s="11" t="s">
        <v>74</v>
      </c>
      <c r="L322" s="11" t="s">
        <v>73</v>
      </c>
      <c r="M322" s="11" t="s">
        <v>74</v>
      </c>
      <c r="N322" s="11" t="s">
        <v>192</v>
      </c>
      <c r="O322" s="11" t="s">
        <v>74</v>
      </c>
      <c r="P322" s="11" t="s">
        <v>74</v>
      </c>
      <c r="Q322" s="2"/>
      <c r="R322" s="190"/>
      <c r="S322" s="11" t="s">
        <v>76</v>
      </c>
      <c r="T322" s="190"/>
      <c r="U322" s="190"/>
      <c r="V322" s="9" t="s">
        <v>77</v>
      </c>
      <c r="W322" s="226" t="s">
        <v>453</v>
      </c>
      <c r="X322" s="55"/>
      <c r="Y322" s="168"/>
    </row>
    <row r="323" spans="1:25" s="9" customFormat="1" ht="80" hidden="1" x14ac:dyDescent="0.2">
      <c r="A323" s="291" t="e">
        <f t="shared" si="15"/>
        <v>#VALUE!</v>
      </c>
      <c r="B323" s="13">
        <v>43909</v>
      </c>
      <c r="C323" s="13" t="str">
        <f t="shared" si="14"/>
        <v>USBP</v>
      </c>
      <c r="D323" s="11" t="s">
        <v>27</v>
      </c>
      <c r="E323" s="35" t="s">
        <v>27</v>
      </c>
      <c r="F323" s="35" t="s">
        <v>452</v>
      </c>
      <c r="G323" s="2" t="s">
        <v>86</v>
      </c>
      <c r="H323" s="163" t="str">
        <f t="shared" si="16"/>
        <v>Selfridge ANGB, MI</v>
      </c>
      <c r="I323" s="129">
        <v>1</v>
      </c>
      <c r="J323" s="11" t="s">
        <v>74</v>
      </c>
      <c r="K323" s="11" t="s">
        <v>74</v>
      </c>
      <c r="L323" s="11" t="s">
        <v>73</v>
      </c>
      <c r="M323" s="11" t="s">
        <v>74</v>
      </c>
      <c r="N323" s="11" t="s">
        <v>192</v>
      </c>
      <c r="O323" s="11" t="s">
        <v>74</v>
      </c>
      <c r="P323" s="11" t="s">
        <v>74</v>
      </c>
      <c r="Q323" s="2"/>
      <c r="R323" s="190"/>
      <c r="S323" s="11" t="s">
        <v>76</v>
      </c>
      <c r="T323" s="190"/>
      <c r="U323" s="190"/>
      <c r="V323" s="9" t="s">
        <v>77</v>
      </c>
      <c r="W323" s="226" t="s">
        <v>453</v>
      </c>
      <c r="X323" s="55"/>
      <c r="Y323" s="168"/>
    </row>
    <row r="324" spans="1:25" s="9" customFormat="1" ht="48" hidden="1" x14ac:dyDescent="0.2">
      <c r="A324" s="291" t="e">
        <f t="shared" ref="A324:A387" si="17">A323+1</f>
        <v>#VALUE!</v>
      </c>
      <c r="B324" s="1">
        <v>43910</v>
      </c>
      <c r="C324" s="13" t="str">
        <f t="shared" si="14"/>
        <v>USBP</v>
      </c>
      <c r="D324" s="2" t="s">
        <v>26</v>
      </c>
      <c r="E324" s="35" t="s">
        <v>296</v>
      </c>
      <c r="F324" s="35"/>
      <c r="G324" s="2" t="s">
        <v>86</v>
      </c>
      <c r="H324" s="163" t="str">
        <f t="shared" si="16"/>
        <v>Tonawanda, NY</v>
      </c>
      <c r="I324" s="254">
        <v>1</v>
      </c>
      <c r="J324" s="2" t="s">
        <v>74</v>
      </c>
      <c r="K324" s="2" t="s">
        <v>74</v>
      </c>
      <c r="L324" s="2" t="s">
        <v>73</v>
      </c>
      <c r="M324" s="2" t="s">
        <v>74</v>
      </c>
      <c r="N324" s="2" t="s">
        <v>243</v>
      </c>
      <c r="O324" s="11" t="s">
        <v>73</v>
      </c>
      <c r="P324" s="16" t="s">
        <v>74</v>
      </c>
      <c r="Q324" s="2"/>
      <c r="R324" s="190"/>
      <c r="S324" s="11" t="s">
        <v>76</v>
      </c>
      <c r="T324" s="190"/>
      <c r="U324" s="190"/>
      <c r="V324" s="9" t="s">
        <v>77</v>
      </c>
      <c r="W324" s="226" t="s">
        <v>454</v>
      </c>
      <c r="X324" s="156"/>
      <c r="Y324" s="159"/>
    </row>
    <row r="325" spans="1:25" s="9" customFormat="1" ht="128" hidden="1" x14ac:dyDescent="0.2">
      <c r="A325" s="291" t="e">
        <f t="shared" si="17"/>
        <v>#VALUE!</v>
      </c>
      <c r="B325" s="13">
        <v>43911</v>
      </c>
      <c r="C325" s="13" t="str">
        <f t="shared" si="14"/>
        <v>USBP</v>
      </c>
      <c r="D325" s="11" t="s">
        <v>20</v>
      </c>
      <c r="E325" s="11" t="s">
        <v>239</v>
      </c>
      <c r="F325" s="11"/>
      <c r="G325" s="2" t="s">
        <v>72</v>
      </c>
      <c r="H325" s="163" t="str">
        <f t="shared" si="16"/>
        <v>Harlingen, TX</v>
      </c>
      <c r="I325" s="129">
        <v>1</v>
      </c>
      <c r="J325" s="11" t="s">
        <v>73</v>
      </c>
      <c r="K325" s="11" t="s">
        <v>74</v>
      </c>
      <c r="L325" s="11" t="s">
        <v>73</v>
      </c>
      <c r="M325" s="35" t="s">
        <v>74</v>
      </c>
      <c r="N325" s="11" t="s">
        <v>240</v>
      </c>
      <c r="O325" s="11" t="s">
        <v>74</v>
      </c>
      <c r="P325" s="11" t="s">
        <v>74</v>
      </c>
      <c r="Q325" s="2"/>
      <c r="R325" s="190"/>
      <c r="S325" s="11" t="s">
        <v>76</v>
      </c>
      <c r="T325" s="190"/>
      <c r="U325" s="190"/>
      <c r="V325" s="9" t="s">
        <v>77</v>
      </c>
      <c r="W325" s="219" t="s">
        <v>455</v>
      </c>
      <c r="X325" s="137">
        <v>43908</v>
      </c>
      <c r="Y325" s="138" t="s">
        <v>188</v>
      </c>
    </row>
    <row r="326" spans="1:25" s="9" customFormat="1" ht="112" hidden="1" x14ac:dyDescent="0.2">
      <c r="A326" s="291" t="e">
        <f t="shared" si="17"/>
        <v>#VALUE!</v>
      </c>
      <c r="B326" s="13">
        <v>43911</v>
      </c>
      <c r="C326" s="13" t="str">
        <f t="shared" ref="C326:C389" si="18">"USBP"</f>
        <v>USBP</v>
      </c>
      <c r="D326" s="11" t="s">
        <v>20</v>
      </c>
      <c r="E326" s="11" t="s">
        <v>239</v>
      </c>
      <c r="F326" s="11"/>
      <c r="G326" s="2" t="s">
        <v>72</v>
      </c>
      <c r="H326" s="163" t="str">
        <f t="shared" si="16"/>
        <v>Harlingen, TX</v>
      </c>
      <c r="I326" s="129">
        <v>1</v>
      </c>
      <c r="J326" s="11" t="s">
        <v>73</v>
      </c>
      <c r="K326" s="11" t="s">
        <v>74</v>
      </c>
      <c r="L326" s="11" t="s">
        <v>73</v>
      </c>
      <c r="M326" s="35" t="s">
        <v>74</v>
      </c>
      <c r="N326" s="11" t="s">
        <v>240</v>
      </c>
      <c r="O326" s="11" t="s">
        <v>74</v>
      </c>
      <c r="P326" s="11" t="s">
        <v>74</v>
      </c>
      <c r="Q326" s="2"/>
      <c r="R326" s="190"/>
      <c r="S326" s="11" t="s">
        <v>76</v>
      </c>
      <c r="T326" s="190"/>
      <c r="U326" s="190"/>
      <c r="V326" s="9" t="s">
        <v>77</v>
      </c>
      <c r="W326" s="219" t="s">
        <v>456</v>
      </c>
      <c r="X326" s="137"/>
      <c r="Y326" s="138"/>
    </row>
    <row r="327" spans="1:25" s="9" customFormat="1" ht="80" hidden="1" x14ac:dyDescent="0.2">
      <c r="A327" s="291" t="e">
        <f t="shared" si="17"/>
        <v>#VALUE!</v>
      </c>
      <c r="B327" s="13">
        <v>43916</v>
      </c>
      <c r="C327" s="13" t="str">
        <f t="shared" si="18"/>
        <v>USBP</v>
      </c>
      <c r="D327" s="11" t="s">
        <v>20</v>
      </c>
      <c r="E327" s="11" t="s">
        <v>239</v>
      </c>
      <c r="F327" s="11"/>
      <c r="G327" s="2" t="s">
        <v>72</v>
      </c>
      <c r="H327" s="163" t="str">
        <f t="shared" si="16"/>
        <v>Harlingen, TX</v>
      </c>
      <c r="I327" s="129">
        <v>1</v>
      </c>
      <c r="J327" s="11" t="s">
        <v>73</v>
      </c>
      <c r="K327" s="11" t="s">
        <v>74</v>
      </c>
      <c r="L327" s="11" t="s">
        <v>73</v>
      </c>
      <c r="M327" s="11" t="s">
        <v>74</v>
      </c>
      <c r="N327" s="11"/>
      <c r="O327" s="11" t="s">
        <v>74</v>
      </c>
      <c r="P327" s="11" t="s">
        <v>74</v>
      </c>
      <c r="Q327" s="2"/>
      <c r="R327" s="190"/>
      <c r="S327" s="11" t="s">
        <v>76</v>
      </c>
      <c r="T327" s="190"/>
      <c r="U327" s="190"/>
      <c r="V327" s="9" t="s">
        <v>77</v>
      </c>
      <c r="W327" s="219" t="s">
        <v>457</v>
      </c>
      <c r="X327" s="137"/>
      <c r="Y327" s="138"/>
    </row>
    <row r="328" spans="1:25" s="9" customFormat="1" ht="96.75" hidden="1" customHeight="1" x14ac:dyDescent="0.2">
      <c r="A328" s="291" t="e">
        <f t="shared" si="17"/>
        <v>#VALUE!</v>
      </c>
      <c r="B328" s="13">
        <v>43921</v>
      </c>
      <c r="C328" s="13" t="str">
        <f t="shared" si="18"/>
        <v>USBP</v>
      </c>
      <c r="D328" s="11" t="s">
        <v>20</v>
      </c>
      <c r="E328" s="11" t="s">
        <v>242</v>
      </c>
      <c r="F328" s="11"/>
      <c r="G328" s="2" t="s">
        <v>72</v>
      </c>
      <c r="H328" s="163" t="str">
        <f t="shared" si="16"/>
        <v>Olmito, TX</v>
      </c>
      <c r="I328" s="129">
        <v>1</v>
      </c>
      <c r="J328" s="11" t="s">
        <v>73</v>
      </c>
      <c r="K328" s="11" t="s">
        <v>74</v>
      </c>
      <c r="L328" s="11" t="s">
        <v>73</v>
      </c>
      <c r="M328" s="11" t="s">
        <v>74</v>
      </c>
      <c r="N328" s="11" t="s">
        <v>458</v>
      </c>
      <c r="O328" s="11" t="s">
        <v>73</v>
      </c>
      <c r="P328" s="11" t="s">
        <v>74</v>
      </c>
      <c r="Q328" s="2"/>
      <c r="R328" s="190"/>
      <c r="S328" s="11" t="s">
        <v>76</v>
      </c>
      <c r="T328" s="190"/>
      <c r="U328" s="190"/>
      <c r="V328" s="9" t="s">
        <v>77</v>
      </c>
      <c r="W328" s="219" t="s">
        <v>459</v>
      </c>
      <c r="X328" s="137"/>
      <c r="Y328" s="138"/>
    </row>
    <row r="329" spans="1:25" s="66" customFormat="1" ht="80" hidden="1" x14ac:dyDescent="0.2">
      <c r="A329" s="291" t="e">
        <f t="shared" si="17"/>
        <v>#VALUE!</v>
      </c>
      <c r="B329" s="47">
        <v>43909</v>
      </c>
      <c r="C329" s="13" t="str">
        <f t="shared" si="18"/>
        <v>USBP</v>
      </c>
      <c r="D329" s="43" t="s">
        <v>34</v>
      </c>
      <c r="E329" s="45" t="s">
        <v>34</v>
      </c>
      <c r="F329" s="45" t="s">
        <v>85</v>
      </c>
      <c r="G329" s="44" t="s">
        <v>89</v>
      </c>
      <c r="H329" s="163" t="str">
        <f t="shared" si="16"/>
        <v>El Centro, CA</v>
      </c>
      <c r="I329" s="248">
        <v>1</v>
      </c>
      <c r="J329" s="43" t="s">
        <v>74</v>
      </c>
      <c r="K329" s="43" t="s">
        <v>74</v>
      </c>
      <c r="L329" s="43" t="s">
        <v>73</v>
      </c>
      <c r="M329" s="43" t="s">
        <v>74</v>
      </c>
      <c r="N329" s="43"/>
      <c r="O329" s="11" t="s">
        <v>74</v>
      </c>
      <c r="P329" s="43" t="s">
        <v>74</v>
      </c>
      <c r="Q329" s="134"/>
      <c r="R329" s="190"/>
      <c r="S329" s="11" t="s">
        <v>76</v>
      </c>
      <c r="T329" s="190"/>
      <c r="U329" s="190"/>
      <c r="V329" s="29" t="s">
        <v>80</v>
      </c>
      <c r="W329" s="215" t="s">
        <v>460</v>
      </c>
      <c r="X329" s="158"/>
      <c r="Y329" s="138"/>
    </row>
    <row r="330" spans="1:25" s="9" customFormat="1" ht="32" hidden="1" x14ac:dyDescent="0.2">
      <c r="A330" s="291" t="e">
        <f t="shared" si="17"/>
        <v>#VALUE!</v>
      </c>
      <c r="B330" s="13">
        <v>43918</v>
      </c>
      <c r="C330" s="13" t="str">
        <f t="shared" si="18"/>
        <v>USBP</v>
      </c>
      <c r="D330" s="11" t="s">
        <v>34</v>
      </c>
      <c r="E330" s="35" t="s">
        <v>206</v>
      </c>
      <c r="F330" s="35"/>
      <c r="G330" s="2" t="s">
        <v>89</v>
      </c>
      <c r="H330" s="163" t="str">
        <f t="shared" si="16"/>
        <v>El Centro, CA</v>
      </c>
      <c r="I330" s="129">
        <v>1</v>
      </c>
      <c r="J330" s="11" t="s">
        <v>74</v>
      </c>
      <c r="K330" s="11" t="s">
        <v>74</v>
      </c>
      <c r="L330" s="11" t="s">
        <v>73</v>
      </c>
      <c r="M330" s="11" t="s">
        <v>74</v>
      </c>
      <c r="N330" s="11" t="s">
        <v>371</v>
      </c>
      <c r="O330" s="11" t="s">
        <v>74</v>
      </c>
      <c r="P330" s="11" t="s">
        <v>74</v>
      </c>
      <c r="Q330" s="231"/>
      <c r="R330" s="190"/>
      <c r="S330" s="11" t="s">
        <v>76</v>
      </c>
      <c r="T330" s="190"/>
      <c r="U330" s="190"/>
      <c r="V330" s="9" t="s">
        <v>77</v>
      </c>
      <c r="W330" s="219" t="s">
        <v>461</v>
      </c>
      <c r="X330" s="138"/>
      <c r="Y330" s="138"/>
    </row>
    <row r="331" spans="1:25" s="9" customFormat="1" ht="32" hidden="1" x14ac:dyDescent="0.2">
      <c r="A331" s="291" t="e">
        <f t="shared" si="17"/>
        <v>#VALUE!</v>
      </c>
      <c r="B331" s="13">
        <v>43922</v>
      </c>
      <c r="C331" s="13" t="str">
        <f t="shared" si="18"/>
        <v>USBP</v>
      </c>
      <c r="D331" s="11" t="s">
        <v>34</v>
      </c>
      <c r="E331" s="35" t="s">
        <v>34</v>
      </c>
      <c r="F331" s="35" t="s">
        <v>107</v>
      </c>
      <c r="G331" s="2" t="s">
        <v>89</v>
      </c>
      <c r="H331" s="163" t="str">
        <f t="shared" si="16"/>
        <v>El Centro, CA</v>
      </c>
      <c r="I331" s="129">
        <v>1</v>
      </c>
      <c r="J331" s="11" t="s">
        <v>74</v>
      </c>
      <c r="K331" s="11" t="s">
        <v>74</v>
      </c>
      <c r="L331" s="11" t="s">
        <v>73</v>
      </c>
      <c r="M331" s="11" t="s">
        <v>74</v>
      </c>
      <c r="N331" s="11"/>
      <c r="O331" s="11" t="s">
        <v>74</v>
      </c>
      <c r="P331" s="11" t="s">
        <v>74</v>
      </c>
      <c r="Q331" s="231"/>
      <c r="R331" s="190"/>
      <c r="S331" s="11" t="s">
        <v>76</v>
      </c>
      <c r="T331" s="190"/>
      <c r="U331" s="190"/>
      <c r="V331" s="9" t="s">
        <v>77</v>
      </c>
      <c r="W331" s="219" t="s">
        <v>462</v>
      </c>
      <c r="X331" s="138"/>
      <c r="Y331" s="138"/>
    </row>
    <row r="332" spans="1:25" s="9" customFormat="1" ht="32" hidden="1" x14ac:dyDescent="0.2">
      <c r="A332" s="291" t="e">
        <f t="shared" si="17"/>
        <v>#VALUE!</v>
      </c>
      <c r="B332" s="13">
        <v>43922</v>
      </c>
      <c r="C332" s="13" t="str">
        <f t="shared" si="18"/>
        <v>USBP</v>
      </c>
      <c r="D332" s="11" t="s">
        <v>34</v>
      </c>
      <c r="E332" s="35" t="s">
        <v>34</v>
      </c>
      <c r="F332" s="35" t="s">
        <v>107</v>
      </c>
      <c r="G332" s="2" t="s">
        <v>89</v>
      </c>
      <c r="H332" s="163" t="str">
        <f t="shared" si="16"/>
        <v>El Centro, CA</v>
      </c>
      <c r="I332" s="129">
        <v>1</v>
      </c>
      <c r="J332" s="11" t="s">
        <v>74</v>
      </c>
      <c r="K332" s="11" t="s">
        <v>74</v>
      </c>
      <c r="L332" s="11" t="s">
        <v>73</v>
      </c>
      <c r="M332" s="11" t="s">
        <v>74</v>
      </c>
      <c r="N332" s="11"/>
      <c r="O332" s="11" t="s">
        <v>74</v>
      </c>
      <c r="P332" s="11" t="s">
        <v>74</v>
      </c>
      <c r="Q332" s="231"/>
      <c r="R332" s="190"/>
      <c r="S332" s="11" t="s">
        <v>76</v>
      </c>
      <c r="T332" s="190"/>
      <c r="U332" s="190"/>
      <c r="V332" s="9" t="s">
        <v>77</v>
      </c>
      <c r="W332" s="219" t="s">
        <v>462</v>
      </c>
      <c r="X332" s="138"/>
      <c r="Y332" s="138"/>
    </row>
    <row r="333" spans="1:25" s="9" customFormat="1" ht="32" hidden="1" x14ac:dyDescent="0.2">
      <c r="A333" s="291" t="e">
        <f t="shared" si="17"/>
        <v>#VALUE!</v>
      </c>
      <c r="B333" s="13">
        <v>43922</v>
      </c>
      <c r="C333" s="13" t="str">
        <f t="shared" si="18"/>
        <v>USBP</v>
      </c>
      <c r="D333" s="11" t="s">
        <v>34</v>
      </c>
      <c r="E333" s="35" t="s">
        <v>34</v>
      </c>
      <c r="F333" s="35" t="s">
        <v>107</v>
      </c>
      <c r="G333" s="2" t="s">
        <v>89</v>
      </c>
      <c r="H333" s="163" t="str">
        <f t="shared" si="16"/>
        <v>El Centro, CA</v>
      </c>
      <c r="I333" s="129">
        <v>1</v>
      </c>
      <c r="J333" s="11" t="s">
        <v>74</v>
      </c>
      <c r="K333" s="11" t="s">
        <v>74</v>
      </c>
      <c r="L333" s="11" t="s">
        <v>73</v>
      </c>
      <c r="M333" s="11" t="s">
        <v>74</v>
      </c>
      <c r="N333" s="11"/>
      <c r="O333" s="11" t="s">
        <v>74</v>
      </c>
      <c r="P333" s="11" t="s">
        <v>74</v>
      </c>
      <c r="Q333" s="231"/>
      <c r="R333" s="190"/>
      <c r="S333" s="11" t="s">
        <v>76</v>
      </c>
      <c r="T333" s="190"/>
      <c r="U333" s="190"/>
      <c r="V333" s="9" t="s">
        <v>77</v>
      </c>
      <c r="W333" s="219" t="s">
        <v>462</v>
      </c>
      <c r="X333" s="138"/>
      <c r="Y333" s="138"/>
    </row>
    <row r="334" spans="1:25" s="9" customFormat="1" ht="112" hidden="1" x14ac:dyDescent="0.2">
      <c r="A334" s="291" t="e">
        <f t="shared" si="17"/>
        <v>#VALUE!</v>
      </c>
      <c r="B334" s="13">
        <v>43920</v>
      </c>
      <c r="C334" s="13" t="str">
        <f t="shared" si="18"/>
        <v>USBP</v>
      </c>
      <c r="D334" s="11" t="s">
        <v>20</v>
      </c>
      <c r="E334" s="11" t="s">
        <v>139</v>
      </c>
      <c r="F334" s="11"/>
      <c r="G334" s="2" t="s">
        <v>72</v>
      </c>
      <c r="H334" s="163" t="str">
        <f t="shared" si="16"/>
        <v>Falfurrias, TX</v>
      </c>
      <c r="I334" s="129">
        <v>1</v>
      </c>
      <c r="J334" s="11" t="s">
        <v>73</v>
      </c>
      <c r="K334" s="11" t="s">
        <v>74</v>
      </c>
      <c r="L334" s="11" t="s">
        <v>73</v>
      </c>
      <c r="M334" s="11" t="s">
        <v>74</v>
      </c>
      <c r="N334" s="11" t="s">
        <v>463</v>
      </c>
      <c r="O334" s="11" t="s">
        <v>73</v>
      </c>
      <c r="P334" s="11" t="s">
        <v>73</v>
      </c>
      <c r="Q334" s="2" t="s">
        <v>75</v>
      </c>
      <c r="R334" s="190"/>
      <c r="S334" s="11" t="s">
        <v>76</v>
      </c>
      <c r="T334" s="190"/>
      <c r="U334" s="190"/>
      <c r="V334" s="9" t="s">
        <v>77</v>
      </c>
      <c r="W334" s="219" t="s">
        <v>464</v>
      </c>
      <c r="X334" s="137"/>
      <c r="Y334" s="138"/>
    </row>
    <row r="335" spans="1:25" s="9" customFormat="1" ht="48" hidden="1" x14ac:dyDescent="0.2">
      <c r="A335" s="291" t="e">
        <f t="shared" si="17"/>
        <v>#VALUE!</v>
      </c>
      <c r="B335" s="13">
        <v>43916</v>
      </c>
      <c r="C335" s="13" t="str">
        <f t="shared" si="18"/>
        <v>USBP</v>
      </c>
      <c r="D335" s="11" t="s">
        <v>28</v>
      </c>
      <c r="E335" s="35" t="s">
        <v>104</v>
      </c>
      <c r="F335" s="35"/>
      <c r="G335" s="2" t="s">
        <v>86</v>
      </c>
      <c r="H335" s="163" t="str">
        <f t="shared" si="16"/>
        <v>Santa Teresa, NM</v>
      </c>
      <c r="I335" s="129">
        <v>1</v>
      </c>
      <c r="J335" s="11" t="s">
        <v>73</v>
      </c>
      <c r="K335" s="11" t="s">
        <v>74</v>
      </c>
      <c r="L335" s="11" t="s">
        <v>73</v>
      </c>
      <c r="M335" s="11" t="s">
        <v>74</v>
      </c>
      <c r="N335" s="11" t="s">
        <v>280</v>
      </c>
      <c r="O335" s="11" t="s">
        <v>74</v>
      </c>
      <c r="P335" s="11" t="s">
        <v>73</v>
      </c>
      <c r="Q335" s="2" t="s">
        <v>75</v>
      </c>
      <c r="R335" s="190"/>
      <c r="S335" s="11" t="s">
        <v>76</v>
      </c>
      <c r="T335" s="190"/>
      <c r="U335" s="190"/>
      <c r="V335" s="9" t="s">
        <v>77</v>
      </c>
      <c r="W335" s="216" t="s">
        <v>465</v>
      </c>
      <c r="X335" s="137"/>
      <c r="Y335" s="158"/>
    </row>
    <row r="336" spans="1:25" s="9" customFormat="1" ht="63" hidden="1" customHeight="1" x14ac:dyDescent="0.2">
      <c r="A336" s="291" t="e">
        <f t="shared" si="17"/>
        <v>#VALUE!</v>
      </c>
      <c r="B336" s="13">
        <v>43922</v>
      </c>
      <c r="C336" s="13" t="str">
        <f t="shared" si="18"/>
        <v>USBP</v>
      </c>
      <c r="D336" s="11" t="s">
        <v>20</v>
      </c>
      <c r="E336" s="11" t="s">
        <v>466</v>
      </c>
      <c r="F336" s="11"/>
      <c r="G336" s="2" t="s">
        <v>72</v>
      </c>
      <c r="H336" s="163" t="str">
        <f t="shared" si="16"/>
        <v>Brownsville, TX</v>
      </c>
      <c r="I336" s="129">
        <v>1</v>
      </c>
      <c r="J336" s="11" t="s">
        <v>73</v>
      </c>
      <c r="K336" s="11" t="s">
        <v>74</v>
      </c>
      <c r="L336" s="11" t="s">
        <v>73</v>
      </c>
      <c r="M336" s="11" t="s">
        <v>74</v>
      </c>
      <c r="N336" s="11" t="s">
        <v>467</v>
      </c>
      <c r="O336" s="11" t="s">
        <v>74</v>
      </c>
      <c r="P336" s="11" t="s">
        <v>74</v>
      </c>
      <c r="Q336" s="2"/>
      <c r="R336" s="190"/>
      <c r="S336" s="11" t="s">
        <v>76</v>
      </c>
      <c r="T336" s="190"/>
      <c r="U336" s="190"/>
      <c r="V336" s="9" t="s">
        <v>77</v>
      </c>
      <c r="W336" s="219" t="s">
        <v>468</v>
      </c>
      <c r="X336" s="137"/>
      <c r="Y336" s="138"/>
    </row>
    <row r="337" spans="1:25" s="66" customFormat="1" ht="64" hidden="1" x14ac:dyDescent="0.2">
      <c r="A337" s="291" t="e">
        <f t="shared" si="17"/>
        <v>#VALUE!</v>
      </c>
      <c r="B337" s="47">
        <v>43913</v>
      </c>
      <c r="C337" s="13" t="str">
        <f t="shared" si="18"/>
        <v>USBP</v>
      </c>
      <c r="D337" s="43" t="s">
        <v>35</v>
      </c>
      <c r="E337" s="43" t="s">
        <v>179</v>
      </c>
      <c r="F337" s="43"/>
      <c r="G337" s="44" t="s">
        <v>89</v>
      </c>
      <c r="H337" s="163" t="str">
        <f t="shared" si="16"/>
        <v>Tucson, AZ</v>
      </c>
      <c r="I337" s="248">
        <v>1</v>
      </c>
      <c r="J337" s="43" t="s">
        <v>74</v>
      </c>
      <c r="K337" s="43" t="s">
        <v>74</v>
      </c>
      <c r="L337" s="43" t="s">
        <v>73</v>
      </c>
      <c r="M337" s="43" t="s">
        <v>74</v>
      </c>
      <c r="N337" s="11" t="s">
        <v>469</v>
      </c>
      <c r="O337" s="11" t="s">
        <v>73</v>
      </c>
      <c r="P337" s="43" t="s">
        <v>73</v>
      </c>
      <c r="Q337" s="44" t="s">
        <v>75</v>
      </c>
      <c r="R337" s="190"/>
      <c r="S337" s="11" t="s">
        <v>76</v>
      </c>
      <c r="T337" s="190"/>
      <c r="U337" s="190"/>
      <c r="V337" s="228" t="s">
        <v>77</v>
      </c>
      <c r="W337" s="227" t="s">
        <v>470</v>
      </c>
      <c r="X337" s="170" t="s">
        <v>199</v>
      </c>
      <c r="Y337" s="138" t="s">
        <v>188</v>
      </c>
    </row>
    <row r="338" spans="1:25" s="66" customFormat="1" ht="64" hidden="1" x14ac:dyDescent="0.2">
      <c r="A338" s="291" t="e">
        <f t="shared" si="17"/>
        <v>#VALUE!</v>
      </c>
      <c r="B338" s="47">
        <v>43922</v>
      </c>
      <c r="C338" s="13" t="str">
        <f t="shared" si="18"/>
        <v>USBP</v>
      </c>
      <c r="D338" s="43" t="s">
        <v>35</v>
      </c>
      <c r="E338" s="43" t="s">
        <v>179</v>
      </c>
      <c r="F338" s="43"/>
      <c r="G338" s="44" t="s">
        <v>89</v>
      </c>
      <c r="H338" s="163" t="str">
        <f t="shared" si="16"/>
        <v>Tucson, AZ</v>
      </c>
      <c r="I338" s="248">
        <v>1</v>
      </c>
      <c r="J338" s="43" t="s">
        <v>73</v>
      </c>
      <c r="K338" s="43" t="s">
        <v>74</v>
      </c>
      <c r="L338" s="43" t="s">
        <v>73</v>
      </c>
      <c r="M338" s="43" t="s">
        <v>74</v>
      </c>
      <c r="N338" s="11" t="s">
        <v>471</v>
      </c>
      <c r="O338" s="11" t="s">
        <v>73</v>
      </c>
      <c r="P338" s="43" t="s">
        <v>73</v>
      </c>
      <c r="Q338" s="44" t="s">
        <v>75</v>
      </c>
      <c r="R338" s="190"/>
      <c r="S338" s="11" t="s">
        <v>76</v>
      </c>
      <c r="T338" s="190"/>
      <c r="U338" s="190"/>
      <c r="V338" s="228" t="s">
        <v>77</v>
      </c>
      <c r="W338" s="219" t="s">
        <v>472</v>
      </c>
      <c r="X338" s="170"/>
      <c r="Y338" s="138"/>
    </row>
    <row r="339" spans="1:25" s="66" customFormat="1" ht="64" hidden="1" x14ac:dyDescent="0.2">
      <c r="A339" s="291" t="e">
        <f t="shared" si="17"/>
        <v>#VALUE!</v>
      </c>
      <c r="B339" s="47">
        <v>43922</v>
      </c>
      <c r="C339" s="13" t="str">
        <f t="shared" si="18"/>
        <v>USBP</v>
      </c>
      <c r="D339" s="43" t="s">
        <v>35</v>
      </c>
      <c r="E339" s="43" t="s">
        <v>35</v>
      </c>
      <c r="F339" s="43"/>
      <c r="G339" s="44" t="s">
        <v>89</v>
      </c>
      <c r="H339" s="163" t="str">
        <f t="shared" si="16"/>
        <v>Tucson, AZ</v>
      </c>
      <c r="I339" s="248">
        <v>1</v>
      </c>
      <c r="J339" s="43" t="s">
        <v>73</v>
      </c>
      <c r="K339" s="43" t="s">
        <v>74</v>
      </c>
      <c r="L339" s="43" t="s">
        <v>73</v>
      </c>
      <c r="M339" s="43" t="s">
        <v>74</v>
      </c>
      <c r="N339" s="11"/>
      <c r="O339" s="11" t="s">
        <v>74</v>
      </c>
      <c r="P339" s="43" t="s">
        <v>73</v>
      </c>
      <c r="Q339" s="44" t="s">
        <v>75</v>
      </c>
      <c r="R339" s="190"/>
      <c r="S339" s="11" t="s">
        <v>76</v>
      </c>
      <c r="T339" s="190"/>
      <c r="U339" s="190"/>
      <c r="V339" s="228" t="s">
        <v>160</v>
      </c>
      <c r="W339" s="219" t="s">
        <v>473</v>
      </c>
      <c r="X339" s="170"/>
      <c r="Y339" s="138"/>
    </row>
    <row r="340" spans="1:25" s="9" customFormat="1" ht="64" hidden="1" x14ac:dyDescent="0.2">
      <c r="A340" s="291" t="e">
        <f t="shared" si="17"/>
        <v>#VALUE!</v>
      </c>
      <c r="B340" s="13">
        <v>43912</v>
      </c>
      <c r="C340" s="13" t="str">
        <f t="shared" si="18"/>
        <v>USBP</v>
      </c>
      <c r="D340" s="11" t="s">
        <v>33</v>
      </c>
      <c r="E340" s="11" t="s">
        <v>145</v>
      </c>
      <c r="F340" s="11"/>
      <c r="G340" s="2" t="s">
        <v>89</v>
      </c>
      <c r="H340" s="163" t="str">
        <f t="shared" si="16"/>
        <v>San Diego, CA</v>
      </c>
      <c r="I340" s="129">
        <v>1</v>
      </c>
      <c r="J340" s="11" t="s">
        <v>73</v>
      </c>
      <c r="K340" s="11" t="s">
        <v>74</v>
      </c>
      <c r="L340" s="11" t="s">
        <v>73</v>
      </c>
      <c r="M340" s="11" t="s">
        <v>74</v>
      </c>
      <c r="N340" s="11" t="s">
        <v>474</v>
      </c>
      <c r="O340" s="11" t="s">
        <v>74</v>
      </c>
      <c r="P340" s="11" t="s">
        <v>73</v>
      </c>
      <c r="Q340" s="2" t="s">
        <v>75</v>
      </c>
      <c r="R340" s="190"/>
      <c r="S340" s="11" t="s">
        <v>76</v>
      </c>
      <c r="T340" s="190"/>
      <c r="U340" s="190"/>
      <c r="V340" s="9" t="s">
        <v>77</v>
      </c>
      <c r="W340" s="219" t="s">
        <v>475</v>
      </c>
      <c r="X340" s="137">
        <v>43912</v>
      </c>
      <c r="Y340" s="138" t="s">
        <v>188</v>
      </c>
    </row>
    <row r="341" spans="1:25" s="9" customFormat="1" ht="48" hidden="1" x14ac:dyDescent="0.2">
      <c r="A341" s="291" t="e">
        <f t="shared" si="17"/>
        <v>#VALUE!</v>
      </c>
      <c r="B341" s="13">
        <v>43918</v>
      </c>
      <c r="C341" s="13" t="str">
        <f t="shared" si="18"/>
        <v>USBP</v>
      </c>
      <c r="D341" s="11" t="s">
        <v>33</v>
      </c>
      <c r="E341" s="11" t="s">
        <v>147</v>
      </c>
      <c r="F341" s="11"/>
      <c r="G341" s="2" t="s">
        <v>89</v>
      </c>
      <c r="H341" s="163" t="str">
        <f t="shared" si="16"/>
        <v>San Ysidro, CA</v>
      </c>
      <c r="I341" s="129">
        <v>1</v>
      </c>
      <c r="J341" s="11" t="s">
        <v>73</v>
      </c>
      <c r="K341" s="11" t="s">
        <v>74</v>
      </c>
      <c r="L341" s="11" t="s">
        <v>73</v>
      </c>
      <c r="M341" s="11" t="s">
        <v>74</v>
      </c>
      <c r="N341" s="11" t="s">
        <v>476</v>
      </c>
      <c r="O341" s="11" t="s">
        <v>73</v>
      </c>
      <c r="P341" s="11" t="s">
        <v>74</v>
      </c>
      <c r="Q341" s="2"/>
      <c r="R341" s="190"/>
      <c r="S341" s="11" t="s">
        <v>76</v>
      </c>
      <c r="T341" s="190"/>
      <c r="U341" s="190"/>
      <c r="V341" s="9" t="s">
        <v>77</v>
      </c>
      <c r="W341" s="221" t="s">
        <v>477</v>
      </c>
      <c r="X341" s="137"/>
      <c r="Y341" s="138"/>
    </row>
    <row r="342" spans="1:25" s="9" customFormat="1" ht="48" hidden="1" x14ac:dyDescent="0.2">
      <c r="A342" s="291" t="e">
        <f t="shared" si="17"/>
        <v>#VALUE!</v>
      </c>
      <c r="B342" s="13">
        <v>43920</v>
      </c>
      <c r="C342" s="13" t="str">
        <f t="shared" si="18"/>
        <v>USBP</v>
      </c>
      <c r="D342" s="11" t="s">
        <v>33</v>
      </c>
      <c r="E342" s="11" t="s">
        <v>249</v>
      </c>
      <c r="F342" s="11"/>
      <c r="G342" s="2" t="s">
        <v>89</v>
      </c>
      <c r="H342" s="163" t="str">
        <f t="shared" si="16"/>
        <v>Murietta, CA</v>
      </c>
      <c r="I342" s="129">
        <v>1</v>
      </c>
      <c r="J342" s="11" t="s">
        <v>73</v>
      </c>
      <c r="K342" s="11" t="s">
        <v>74</v>
      </c>
      <c r="L342" s="11" t="s">
        <v>73</v>
      </c>
      <c r="M342" s="11" t="s">
        <v>74</v>
      </c>
      <c r="N342" s="11" t="s">
        <v>478</v>
      </c>
      <c r="O342" s="11" t="s">
        <v>73</v>
      </c>
      <c r="P342" s="11" t="s">
        <v>73</v>
      </c>
      <c r="Q342" s="2" t="s">
        <v>75</v>
      </c>
      <c r="R342" s="190"/>
      <c r="S342" s="11" t="s">
        <v>76</v>
      </c>
      <c r="T342" s="190"/>
      <c r="U342" s="190"/>
      <c r="V342" s="9" t="s">
        <v>77</v>
      </c>
      <c r="W342" s="217" t="s">
        <v>479</v>
      </c>
      <c r="X342" s="137"/>
      <c r="Y342" s="138"/>
    </row>
    <row r="343" spans="1:25" s="9" customFormat="1" ht="48" hidden="1" x14ac:dyDescent="0.2">
      <c r="A343" s="291" t="e">
        <f t="shared" si="17"/>
        <v>#VALUE!</v>
      </c>
      <c r="B343" s="1">
        <v>43910</v>
      </c>
      <c r="C343" s="13" t="str">
        <f t="shared" si="18"/>
        <v>USBP</v>
      </c>
      <c r="D343" s="2" t="s">
        <v>26</v>
      </c>
      <c r="E343" s="35" t="s">
        <v>26</v>
      </c>
      <c r="F343" s="35" t="s">
        <v>85</v>
      </c>
      <c r="G343" s="2" t="s">
        <v>86</v>
      </c>
      <c r="H343" s="163" t="str">
        <f t="shared" si="16"/>
        <v>Grand Island, NY</v>
      </c>
      <c r="I343" s="254">
        <v>1</v>
      </c>
      <c r="J343" s="2" t="s">
        <v>74</v>
      </c>
      <c r="K343" s="2" t="s">
        <v>74</v>
      </c>
      <c r="L343" s="2" t="s">
        <v>73</v>
      </c>
      <c r="M343" s="2" t="s">
        <v>74</v>
      </c>
      <c r="N343" s="2" t="s">
        <v>243</v>
      </c>
      <c r="O343" s="11" t="s">
        <v>74</v>
      </c>
      <c r="P343" s="16" t="s">
        <v>74</v>
      </c>
      <c r="Q343" s="2"/>
      <c r="R343" s="190"/>
      <c r="S343" s="11" t="s">
        <v>76</v>
      </c>
      <c r="T343" s="190"/>
      <c r="U343" s="190"/>
      <c r="V343" s="29" t="s">
        <v>80</v>
      </c>
      <c r="W343" s="216" t="s">
        <v>480</v>
      </c>
      <c r="X343" s="156">
        <v>43910</v>
      </c>
      <c r="Y343" s="159" t="s">
        <v>188</v>
      </c>
    </row>
    <row r="344" spans="1:25" s="9" customFormat="1" ht="48" hidden="1" x14ac:dyDescent="0.2">
      <c r="A344" s="291" t="e">
        <f t="shared" si="17"/>
        <v>#VALUE!</v>
      </c>
      <c r="B344" s="1">
        <v>43910</v>
      </c>
      <c r="C344" s="13" t="str">
        <f t="shared" si="18"/>
        <v>USBP</v>
      </c>
      <c r="D344" s="2" t="s">
        <v>26</v>
      </c>
      <c r="E344" s="35" t="s">
        <v>26</v>
      </c>
      <c r="F344" s="35" t="s">
        <v>85</v>
      </c>
      <c r="G344" s="2" t="s">
        <v>86</v>
      </c>
      <c r="H344" s="163" t="str">
        <f t="shared" si="16"/>
        <v>Grand Island, NY</v>
      </c>
      <c r="I344" s="254">
        <v>1</v>
      </c>
      <c r="J344" s="2" t="s">
        <v>74</v>
      </c>
      <c r="K344" s="2" t="s">
        <v>74</v>
      </c>
      <c r="L344" s="2" t="s">
        <v>73</v>
      </c>
      <c r="M344" s="2" t="s">
        <v>74</v>
      </c>
      <c r="N344" s="2" t="s">
        <v>243</v>
      </c>
      <c r="O344" s="11" t="s">
        <v>74</v>
      </c>
      <c r="P344" s="16" t="s">
        <v>74</v>
      </c>
      <c r="Q344" s="2"/>
      <c r="R344" s="190"/>
      <c r="S344" s="11" t="s">
        <v>76</v>
      </c>
      <c r="T344" s="190"/>
      <c r="U344" s="190"/>
      <c r="V344" s="29" t="s">
        <v>80</v>
      </c>
      <c r="W344" s="216" t="s">
        <v>480</v>
      </c>
      <c r="X344" s="156">
        <v>43910</v>
      </c>
      <c r="Y344" s="159" t="s">
        <v>188</v>
      </c>
    </row>
    <row r="345" spans="1:25" s="9" customFormat="1" ht="112" hidden="1" x14ac:dyDescent="0.2">
      <c r="A345" s="291" t="e">
        <f t="shared" si="17"/>
        <v>#VALUE!</v>
      </c>
      <c r="B345" s="47">
        <v>43909</v>
      </c>
      <c r="C345" s="13" t="str">
        <f t="shared" si="18"/>
        <v>USBP</v>
      </c>
      <c r="D345" s="11" t="s">
        <v>20</v>
      </c>
      <c r="E345" s="11" t="s">
        <v>20</v>
      </c>
      <c r="F345" s="11" t="s">
        <v>107</v>
      </c>
      <c r="G345" s="2" t="s">
        <v>72</v>
      </c>
      <c r="H345" s="163" t="str">
        <f t="shared" si="16"/>
        <v>Edinburg, TX</v>
      </c>
      <c r="I345" s="129">
        <v>1</v>
      </c>
      <c r="J345" s="11" t="s">
        <v>73</v>
      </c>
      <c r="K345" s="11" t="s">
        <v>74</v>
      </c>
      <c r="L345" s="11" t="s">
        <v>73</v>
      </c>
      <c r="M345" s="35" t="s">
        <v>74</v>
      </c>
      <c r="N345" s="11" t="s">
        <v>338</v>
      </c>
      <c r="O345" s="11" t="s">
        <v>74</v>
      </c>
      <c r="P345" s="11" t="s">
        <v>74</v>
      </c>
      <c r="Q345" s="2"/>
      <c r="R345" s="190"/>
      <c r="S345" s="11" t="s">
        <v>76</v>
      </c>
      <c r="T345" s="190"/>
      <c r="U345" s="190"/>
      <c r="V345" s="9" t="s">
        <v>77</v>
      </c>
      <c r="W345" s="219" t="s">
        <v>481</v>
      </c>
      <c r="X345" s="13">
        <v>43908</v>
      </c>
      <c r="Y345" s="12" t="s">
        <v>188</v>
      </c>
    </row>
    <row r="346" spans="1:25" s="9" customFormat="1" ht="112" hidden="1" x14ac:dyDescent="0.2">
      <c r="A346" s="291" t="e">
        <f t="shared" si="17"/>
        <v>#VALUE!</v>
      </c>
      <c r="B346" s="47">
        <v>43909</v>
      </c>
      <c r="C346" s="13" t="str">
        <f t="shared" si="18"/>
        <v>USBP</v>
      </c>
      <c r="D346" s="11" t="s">
        <v>20</v>
      </c>
      <c r="E346" s="11" t="s">
        <v>20</v>
      </c>
      <c r="F346" s="11" t="s">
        <v>107</v>
      </c>
      <c r="G346" s="2" t="s">
        <v>72</v>
      </c>
      <c r="H346" s="163" t="str">
        <f t="shared" si="16"/>
        <v>Edinburg, TX</v>
      </c>
      <c r="I346" s="129">
        <v>1</v>
      </c>
      <c r="J346" s="11" t="s">
        <v>73</v>
      </c>
      <c r="K346" s="11" t="s">
        <v>74</v>
      </c>
      <c r="L346" s="11" t="s">
        <v>73</v>
      </c>
      <c r="M346" s="35" t="s">
        <v>74</v>
      </c>
      <c r="N346" s="11" t="s">
        <v>338</v>
      </c>
      <c r="O346" s="11" t="s">
        <v>74</v>
      </c>
      <c r="P346" s="11" t="s">
        <v>74</v>
      </c>
      <c r="Q346" s="2"/>
      <c r="R346" s="190"/>
      <c r="S346" s="11" t="s">
        <v>76</v>
      </c>
      <c r="T346" s="190"/>
      <c r="U346" s="190"/>
      <c r="V346" s="9" t="s">
        <v>77</v>
      </c>
      <c r="W346" s="219" t="s">
        <v>482</v>
      </c>
      <c r="X346" s="13"/>
      <c r="Y346" s="12"/>
    </row>
    <row r="347" spans="1:25" s="9" customFormat="1" ht="112" hidden="1" x14ac:dyDescent="0.2">
      <c r="A347" s="291" t="e">
        <f t="shared" si="17"/>
        <v>#VALUE!</v>
      </c>
      <c r="B347" s="47">
        <v>43909</v>
      </c>
      <c r="C347" s="13" t="str">
        <f t="shared" si="18"/>
        <v>USBP</v>
      </c>
      <c r="D347" s="11" t="s">
        <v>20</v>
      </c>
      <c r="E347" s="11" t="s">
        <v>20</v>
      </c>
      <c r="F347" s="11" t="s">
        <v>107</v>
      </c>
      <c r="G347" s="2" t="s">
        <v>72</v>
      </c>
      <c r="H347" s="163" t="str">
        <f t="shared" si="16"/>
        <v>Edinburg, TX</v>
      </c>
      <c r="I347" s="129">
        <v>1</v>
      </c>
      <c r="J347" s="11" t="s">
        <v>73</v>
      </c>
      <c r="K347" s="11" t="s">
        <v>74</v>
      </c>
      <c r="L347" s="11" t="s">
        <v>73</v>
      </c>
      <c r="M347" s="35" t="s">
        <v>74</v>
      </c>
      <c r="N347" s="11" t="s">
        <v>338</v>
      </c>
      <c r="O347" s="11" t="s">
        <v>74</v>
      </c>
      <c r="P347" s="11" t="s">
        <v>74</v>
      </c>
      <c r="Q347" s="2"/>
      <c r="R347" s="190"/>
      <c r="S347" s="11" t="s">
        <v>76</v>
      </c>
      <c r="T347" s="190"/>
      <c r="U347" s="190"/>
      <c r="V347" s="9" t="s">
        <v>77</v>
      </c>
      <c r="W347" s="219" t="s">
        <v>483</v>
      </c>
      <c r="X347" s="13"/>
      <c r="Y347" s="12"/>
    </row>
    <row r="348" spans="1:25" s="9" customFormat="1" ht="32" hidden="1" x14ac:dyDescent="0.2">
      <c r="A348" s="291" t="e">
        <f t="shared" si="17"/>
        <v>#VALUE!</v>
      </c>
      <c r="B348" s="13">
        <v>43911</v>
      </c>
      <c r="C348" s="13" t="str">
        <f t="shared" si="18"/>
        <v>USBP</v>
      </c>
      <c r="D348" s="11" t="s">
        <v>20</v>
      </c>
      <c r="E348" s="11" t="s">
        <v>139</v>
      </c>
      <c r="F348" s="11"/>
      <c r="G348" s="2" t="s">
        <v>72</v>
      </c>
      <c r="H348" s="163" t="str">
        <f t="shared" si="16"/>
        <v>Falfurrias, TX</v>
      </c>
      <c r="I348" s="129">
        <v>1</v>
      </c>
      <c r="J348" s="11" t="s">
        <v>74</v>
      </c>
      <c r="K348" s="11" t="s">
        <v>74</v>
      </c>
      <c r="L348" s="11" t="s">
        <v>73</v>
      </c>
      <c r="M348" s="11" t="s">
        <v>74</v>
      </c>
      <c r="N348" s="11" t="s">
        <v>240</v>
      </c>
      <c r="O348" s="11" t="s">
        <v>73</v>
      </c>
      <c r="P348" s="11" t="s">
        <v>73</v>
      </c>
      <c r="Q348" s="2" t="s">
        <v>75</v>
      </c>
      <c r="R348" s="190"/>
      <c r="S348" s="11" t="s">
        <v>76</v>
      </c>
      <c r="T348" s="190"/>
      <c r="U348" s="190"/>
      <c r="V348" s="9" t="s">
        <v>96</v>
      </c>
      <c r="W348" s="219" t="s">
        <v>484</v>
      </c>
      <c r="X348" s="137">
        <v>43911</v>
      </c>
      <c r="Y348" s="138" t="s">
        <v>188</v>
      </c>
    </row>
    <row r="349" spans="1:25" s="9" customFormat="1" ht="80" hidden="1" x14ac:dyDescent="0.2">
      <c r="A349" s="291" t="e">
        <f t="shared" si="17"/>
        <v>#VALUE!</v>
      </c>
      <c r="B349" s="13">
        <v>43919</v>
      </c>
      <c r="C349" s="13" t="str">
        <f t="shared" si="18"/>
        <v>USBP</v>
      </c>
      <c r="D349" s="11" t="s">
        <v>20</v>
      </c>
      <c r="E349" s="11" t="s">
        <v>239</v>
      </c>
      <c r="F349" s="11"/>
      <c r="G349" s="2" t="s">
        <v>72</v>
      </c>
      <c r="H349" s="163" t="str">
        <f t="shared" si="16"/>
        <v>Harlingen, TX</v>
      </c>
      <c r="I349" s="129">
        <v>1</v>
      </c>
      <c r="J349" s="11" t="s">
        <v>73</v>
      </c>
      <c r="K349" s="11" t="s">
        <v>74</v>
      </c>
      <c r="L349" s="11" t="s">
        <v>73</v>
      </c>
      <c r="M349" s="11" t="s">
        <v>74</v>
      </c>
      <c r="N349" s="11" t="s">
        <v>485</v>
      </c>
      <c r="O349" s="11" t="s">
        <v>74</v>
      </c>
      <c r="P349" s="11" t="s">
        <v>74</v>
      </c>
      <c r="Q349" s="2"/>
      <c r="R349" s="190"/>
      <c r="S349" s="11" t="s">
        <v>76</v>
      </c>
      <c r="T349" s="190"/>
      <c r="U349" s="190"/>
      <c r="V349" s="9" t="s">
        <v>96</v>
      </c>
      <c r="W349" s="219" t="s">
        <v>486</v>
      </c>
      <c r="X349" s="137"/>
      <c r="Y349" s="138"/>
    </row>
    <row r="350" spans="1:25" s="9" customFormat="1" ht="64" hidden="1" x14ac:dyDescent="0.2">
      <c r="A350" s="291" t="e">
        <f t="shared" si="17"/>
        <v>#VALUE!</v>
      </c>
      <c r="B350" s="13">
        <v>43915</v>
      </c>
      <c r="C350" s="13" t="str">
        <f t="shared" si="18"/>
        <v>USBP</v>
      </c>
      <c r="D350" s="11" t="s">
        <v>27</v>
      </c>
      <c r="E350" s="35" t="s">
        <v>27</v>
      </c>
      <c r="F350" s="35" t="s">
        <v>85</v>
      </c>
      <c r="G350" s="2" t="s">
        <v>86</v>
      </c>
      <c r="H350" s="163" t="str">
        <f t="shared" si="16"/>
        <v>Selfridge ANGB, MI</v>
      </c>
      <c r="I350" s="129">
        <v>1</v>
      </c>
      <c r="J350" s="11" t="s">
        <v>73</v>
      </c>
      <c r="K350" s="11" t="s">
        <v>74</v>
      </c>
      <c r="L350" s="11" t="s">
        <v>73</v>
      </c>
      <c r="M350" s="11" t="s">
        <v>74</v>
      </c>
      <c r="N350" s="11" t="s">
        <v>298</v>
      </c>
      <c r="O350" s="11" t="s">
        <v>74</v>
      </c>
      <c r="P350" s="11" t="s">
        <v>74</v>
      </c>
      <c r="Q350" s="2"/>
      <c r="R350" s="190"/>
      <c r="S350" s="11" t="s">
        <v>76</v>
      </c>
      <c r="T350" s="190"/>
      <c r="U350" s="190"/>
      <c r="V350" s="9" t="s">
        <v>80</v>
      </c>
      <c r="W350" s="226" t="s">
        <v>487</v>
      </c>
      <c r="X350" s="156"/>
      <c r="Y350" s="159"/>
    </row>
    <row r="351" spans="1:25" s="9" customFormat="1" ht="96" hidden="1" x14ac:dyDescent="0.2">
      <c r="A351" s="291" t="e">
        <f t="shared" si="17"/>
        <v>#VALUE!</v>
      </c>
      <c r="B351" s="13">
        <v>43915</v>
      </c>
      <c r="C351" s="13" t="str">
        <f t="shared" si="18"/>
        <v>USBP</v>
      </c>
      <c r="D351" s="11" t="s">
        <v>27</v>
      </c>
      <c r="E351" s="35" t="s">
        <v>27</v>
      </c>
      <c r="F351" s="35" t="s">
        <v>202</v>
      </c>
      <c r="G351" s="2" t="s">
        <v>86</v>
      </c>
      <c r="H351" s="163" t="str">
        <f t="shared" si="16"/>
        <v>Selfridge ANGB, MI</v>
      </c>
      <c r="I351" s="129">
        <v>1</v>
      </c>
      <c r="J351" s="11" t="s">
        <v>74</v>
      </c>
      <c r="K351" s="11" t="s">
        <v>74</v>
      </c>
      <c r="L351" s="11" t="s">
        <v>73</v>
      </c>
      <c r="M351" s="11" t="s">
        <v>74</v>
      </c>
      <c r="N351" s="11" t="s">
        <v>311</v>
      </c>
      <c r="O351" s="11" t="s">
        <v>74</v>
      </c>
      <c r="P351" s="11" t="s">
        <v>74</v>
      </c>
      <c r="Q351" s="2"/>
      <c r="R351" s="190"/>
      <c r="S351" s="11" t="s">
        <v>76</v>
      </c>
      <c r="T351" s="190"/>
      <c r="U351" s="190"/>
      <c r="V351" s="9" t="s">
        <v>77</v>
      </c>
      <c r="W351" s="216" t="s">
        <v>488</v>
      </c>
      <c r="X351" s="156">
        <v>43915</v>
      </c>
      <c r="Y351" s="157" t="s">
        <v>188</v>
      </c>
    </row>
    <row r="352" spans="1:25" s="66" customFormat="1" ht="19.5" hidden="1" customHeight="1" x14ac:dyDescent="0.2">
      <c r="A352" s="291" t="e">
        <f t="shared" si="17"/>
        <v>#VALUE!</v>
      </c>
      <c r="B352" s="137">
        <v>43910</v>
      </c>
      <c r="C352" s="13" t="str">
        <f t="shared" si="18"/>
        <v>USBP</v>
      </c>
      <c r="D352" s="45" t="s">
        <v>17</v>
      </c>
      <c r="E352" s="35" t="s">
        <v>17</v>
      </c>
      <c r="F352" s="35" t="s">
        <v>107</v>
      </c>
      <c r="G352" s="44" t="s">
        <v>72</v>
      </c>
      <c r="H352" s="163" t="str">
        <f t="shared" si="16"/>
        <v>Laredo, TX</v>
      </c>
      <c r="I352" s="249">
        <v>1</v>
      </c>
      <c r="J352" s="45" t="s">
        <v>74</v>
      </c>
      <c r="K352" s="45" t="s">
        <v>74</v>
      </c>
      <c r="L352" s="45" t="s">
        <v>73</v>
      </c>
      <c r="M352" s="45" t="s">
        <v>74</v>
      </c>
      <c r="N352" s="43" t="s">
        <v>243</v>
      </c>
      <c r="O352" s="11" t="s">
        <v>74</v>
      </c>
      <c r="P352" s="45" t="s">
        <v>74</v>
      </c>
      <c r="Q352" s="44"/>
      <c r="R352" s="190"/>
      <c r="S352" s="11" t="s">
        <v>76</v>
      </c>
      <c r="T352" s="190"/>
      <c r="U352" s="190"/>
      <c r="V352" s="66" t="s">
        <v>77</v>
      </c>
      <c r="W352" s="219" t="s">
        <v>489</v>
      </c>
      <c r="X352" s="47" t="s">
        <v>356</v>
      </c>
      <c r="Y352" s="48" t="s">
        <v>188</v>
      </c>
    </row>
    <row r="353" spans="1:25" s="9" customFormat="1" ht="32" hidden="1" x14ac:dyDescent="0.2">
      <c r="A353" s="291" t="e">
        <f t="shared" si="17"/>
        <v>#VALUE!</v>
      </c>
      <c r="B353" s="13">
        <v>43922</v>
      </c>
      <c r="C353" s="13" t="str">
        <f t="shared" si="18"/>
        <v>USBP</v>
      </c>
      <c r="D353" s="11" t="s">
        <v>34</v>
      </c>
      <c r="E353" s="35" t="s">
        <v>34</v>
      </c>
      <c r="F353" s="35" t="s">
        <v>107</v>
      </c>
      <c r="G353" s="2" t="s">
        <v>89</v>
      </c>
      <c r="H353" s="163" t="str">
        <f t="shared" si="16"/>
        <v>El Centro, CA</v>
      </c>
      <c r="I353" s="129">
        <v>1</v>
      </c>
      <c r="J353" s="11" t="s">
        <v>74</v>
      </c>
      <c r="K353" s="11" t="s">
        <v>74</v>
      </c>
      <c r="L353" s="11" t="s">
        <v>73</v>
      </c>
      <c r="M353" s="11" t="s">
        <v>74</v>
      </c>
      <c r="N353" s="11" t="s">
        <v>471</v>
      </c>
      <c r="O353" s="11" t="s">
        <v>74</v>
      </c>
      <c r="P353" s="11" t="s">
        <v>74</v>
      </c>
      <c r="Q353" s="231"/>
      <c r="R353" s="190"/>
      <c r="S353" s="11" t="s">
        <v>76</v>
      </c>
      <c r="T353" s="190"/>
      <c r="U353" s="190"/>
      <c r="V353" s="9" t="s">
        <v>77</v>
      </c>
      <c r="W353" s="219" t="s">
        <v>490</v>
      </c>
      <c r="X353" s="138" t="s">
        <v>491</v>
      </c>
      <c r="Y353" s="138" t="s">
        <v>492</v>
      </c>
    </row>
    <row r="354" spans="1:25" s="9" customFormat="1" ht="32" hidden="1" x14ac:dyDescent="0.2">
      <c r="A354" s="291" t="e">
        <f t="shared" si="17"/>
        <v>#VALUE!</v>
      </c>
      <c r="B354" s="13">
        <f>B353</f>
        <v>43922</v>
      </c>
      <c r="C354" s="13" t="str">
        <f t="shared" si="18"/>
        <v>USBP</v>
      </c>
      <c r="D354" s="11" t="s">
        <v>34</v>
      </c>
      <c r="E354" s="35" t="s">
        <v>34</v>
      </c>
      <c r="F354" s="35" t="s">
        <v>107</v>
      </c>
      <c r="G354" s="2" t="s">
        <v>89</v>
      </c>
      <c r="H354" s="163" t="str">
        <f t="shared" si="16"/>
        <v>El Centro, CA</v>
      </c>
      <c r="I354" s="129">
        <v>1</v>
      </c>
      <c r="J354" s="11" t="s">
        <v>74</v>
      </c>
      <c r="K354" s="11" t="s">
        <v>74</v>
      </c>
      <c r="L354" s="11" t="s">
        <v>73</v>
      </c>
      <c r="M354" s="11" t="s">
        <v>74</v>
      </c>
      <c r="N354" s="11" t="str">
        <f>N353</f>
        <v>SQ began 04/01/2020</v>
      </c>
      <c r="O354" s="11" t="s">
        <v>74</v>
      </c>
      <c r="P354" s="11" t="s">
        <v>74</v>
      </c>
      <c r="Q354" s="231"/>
      <c r="R354" s="190"/>
      <c r="S354" s="11" t="s">
        <v>76</v>
      </c>
      <c r="T354" s="190"/>
      <c r="U354" s="190"/>
      <c r="V354" s="9" t="s">
        <v>77</v>
      </c>
      <c r="W354" s="219" t="s">
        <v>490</v>
      </c>
      <c r="X354" s="138" t="s">
        <v>491</v>
      </c>
      <c r="Y354" s="138" t="s">
        <v>492</v>
      </c>
    </row>
    <row r="355" spans="1:25" s="9" customFormat="1" ht="32" hidden="1" x14ac:dyDescent="0.2">
      <c r="A355" s="291" t="e">
        <f t="shared" si="17"/>
        <v>#VALUE!</v>
      </c>
      <c r="B355" s="13">
        <v>43922</v>
      </c>
      <c r="C355" s="13" t="str">
        <f t="shared" si="18"/>
        <v>USBP</v>
      </c>
      <c r="D355" s="11" t="s">
        <v>34</v>
      </c>
      <c r="E355" s="35" t="s">
        <v>34</v>
      </c>
      <c r="F355" s="35" t="s">
        <v>107</v>
      </c>
      <c r="G355" s="2" t="s">
        <v>89</v>
      </c>
      <c r="H355" s="163" t="str">
        <f t="shared" si="16"/>
        <v>El Centro, CA</v>
      </c>
      <c r="I355" s="129">
        <v>1</v>
      </c>
      <c r="J355" s="11" t="s">
        <v>74</v>
      </c>
      <c r="K355" s="11" t="s">
        <v>74</v>
      </c>
      <c r="L355" s="11" t="s">
        <v>73</v>
      </c>
      <c r="M355" s="11" t="s">
        <v>74</v>
      </c>
      <c r="N355" s="11" t="str">
        <f>'USBP MASTER'!N453</f>
        <v>SQ began 04/01/2020</v>
      </c>
      <c r="O355" s="11" t="s">
        <v>74</v>
      </c>
      <c r="P355" s="11" t="s">
        <v>74</v>
      </c>
      <c r="Q355" s="231"/>
      <c r="R355" s="190"/>
      <c r="S355" s="11" t="s">
        <v>76</v>
      </c>
      <c r="T355" s="190"/>
      <c r="U355" s="190"/>
      <c r="V355" s="9" t="s">
        <v>77</v>
      </c>
      <c r="W355" s="219" t="s">
        <v>490</v>
      </c>
      <c r="X355" s="138" t="s">
        <v>491</v>
      </c>
      <c r="Y355" s="138" t="s">
        <v>188</v>
      </c>
    </row>
    <row r="356" spans="1:25" s="9" customFormat="1" ht="32" hidden="1" x14ac:dyDescent="0.2">
      <c r="A356" s="291" t="e">
        <f t="shared" si="17"/>
        <v>#VALUE!</v>
      </c>
      <c r="B356" s="13">
        <v>43922</v>
      </c>
      <c r="C356" s="13" t="str">
        <f t="shared" si="18"/>
        <v>USBP</v>
      </c>
      <c r="D356" s="11" t="s">
        <v>34</v>
      </c>
      <c r="E356" s="35" t="s">
        <v>95</v>
      </c>
      <c r="F356" s="35"/>
      <c r="G356" s="2" t="s">
        <v>89</v>
      </c>
      <c r="H356" s="163" t="str">
        <f t="shared" si="16"/>
        <v>Calexico, CA</v>
      </c>
      <c r="I356" s="129">
        <v>1</v>
      </c>
      <c r="J356" s="11" t="s">
        <v>74</v>
      </c>
      <c r="K356" s="11" t="s">
        <v>74</v>
      </c>
      <c r="L356" s="11" t="s">
        <v>73</v>
      </c>
      <c r="M356" s="11" t="s">
        <v>74</v>
      </c>
      <c r="N356" s="11" t="str">
        <f>'USBP MASTER'!N480</f>
        <v>SQ began 04/01/2020</v>
      </c>
      <c r="O356" s="11" t="s">
        <v>74</v>
      </c>
      <c r="P356" s="11" t="s">
        <v>74</v>
      </c>
      <c r="Q356" s="231"/>
      <c r="R356" s="190"/>
      <c r="S356" s="11" t="s">
        <v>76</v>
      </c>
      <c r="T356" s="190"/>
      <c r="U356" s="190"/>
      <c r="V356" s="9" t="s">
        <v>77</v>
      </c>
      <c r="W356" s="219" t="s">
        <v>493</v>
      </c>
      <c r="X356" s="138" t="s">
        <v>494</v>
      </c>
      <c r="Y356" s="138" t="s">
        <v>188</v>
      </c>
    </row>
    <row r="357" spans="1:25" s="9" customFormat="1" ht="32" hidden="1" x14ac:dyDescent="0.2">
      <c r="A357" s="291" t="e">
        <f t="shared" si="17"/>
        <v>#VALUE!</v>
      </c>
      <c r="B357" s="13">
        <f>B356</f>
        <v>43922</v>
      </c>
      <c r="C357" s="13" t="str">
        <f t="shared" si="18"/>
        <v>USBP</v>
      </c>
      <c r="D357" s="11" t="s">
        <v>34</v>
      </c>
      <c r="E357" s="35" t="s">
        <v>34</v>
      </c>
      <c r="F357" s="35" t="s">
        <v>107</v>
      </c>
      <c r="G357" s="2" t="s">
        <v>89</v>
      </c>
      <c r="H357" s="163" t="str">
        <f t="shared" si="16"/>
        <v>El Centro, CA</v>
      </c>
      <c r="I357" s="129">
        <v>1</v>
      </c>
      <c r="J357" s="11" t="s">
        <v>74</v>
      </c>
      <c r="K357" s="11" t="s">
        <v>74</v>
      </c>
      <c r="L357" s="11" t="s">
        <v>73</v>
      </c>
      <c r="M357" s="11" t="s">
        <v>74</v>
      </c>
      <c r="N357" s="11"/>
      <c r="O357" s="11" t="s">
        <v>74</v>
      </c>
      <c r="P357" s="11" t="s">
        <v>74</v>
      </c>
      <c r="Q357" s="231"/>
      <c r="R357" s="190"/>
      <c r="S357" s="11" t="s">
        <v>76</v>
      </c>
      <c r="T357" s="190"/>
      <c r="U357" s="190"/>
      <c r="V357" s="9" t="s">
        <v>77</v>
      </c>
      <c r="W357" s="219" t="s">
        <v>495</v>
      </c>
      <c r="X357" s="138"/>
      <c r="Y357" s="138"/>
    </row>
    <row r="358" spans="1:25" s="9" customFormat="1" ht="80" hidden="1" x14ac:dyDescent="0.2">
      <c r="A358" s="291" t="e">
        <f t="shared" si="17"/>
        <v>#VALUE!</v>
      </c>
      <c r="B358" s="37">
        <v>43911</v>
      </c>
      <c r="C358" s="13" t="str">
        <f t="shared" si="18"/>
        <v>USBP</v>
      </c>
      <c r="D358" s="35" t="s">
        <v>37</v>
      </c>
      <c r="E358" s="35" t="s">
        <v>496</v>
      </c>
      <c r="F358" s="35"/>
      <c r="G358" s="2" t="s">
        <v>89</v>
      </c>
      <c r="H358" s="163" t="str">
        <f t="shared" si="16"/>
        <v>Midland, TX</v>
      </c>
      <c r="I358" s="252">
        <v>1</v>
      </c>
      <c r="J358" s="35" t="s">
        <v>73</v>
      </c>
      <c r="K358" s="35" t="s">
        <v>74</v>
      </c>
      <c r="L358" s="35" t="s">
        <v>73</v>
      </c>
      <c r="M358" s="35" t="s">
        <v>74</v>
      </c>
      <c r="N358" s="11" t="s">
        <v>240</v>
      </c>
      <c r="O358" s="11" t="s">
        <v>73</v>
      </c>
      <c r="P358" s="11" t="s">
        <v>73</v>
      </c>
      <c r="Q358" s="2" t="s">
        <v>75</v>
      </c>
      <c r="R358" s="190"/>
      <c r="S358" s="11" t="s">
        <v>76</v>
      </c>
      <c r="T358" s="190"/>
      <c r="U358" s="190"/>
      <c r="V358" s="9" t="s">
        <v>77</v>
      </c>
      <c r="W358" s="216" t="s">
        <v>497</v>
      </c>
      <c r="X358" s="156">
        <v>43910</v>
      </c>
      <c r="Y358" s="159" t="s">
        <v>188</v>
      </c>
    </row>
    <row r="359" spans="1:25" s="9" customFormat="1" ht="32" hidden="1" x14ac:dyDescent="0.2">
      <c r="A359" s="291" t="e">
        <f t="shared" si="17"/>
        <v>#VALUE!</v>
      </c>
      <c r="B359" s="37">
        <v>43903</v>
      </c>
      <c r="C359" s="13" t="str">
        <f t="shared" si="18"/>
        <v>USBP</v>
      </c>
      <c r="D359" s="35" t="s">
        <v>37</v>
      </c>
      <c r="E359" s="35" t="s">
        <v>496</v>
      </c>
      <c r="F359" s="35"/>
      <c r="G359" s="2" t="s">
        <v>89</v>
      </c>
      <c r="H359" s="163" t="str">
        <f t="shared" si="16"/>
        <v>Midland, TX</v>
      </c>
      <c r="I359" s="252">
        <v>1</v>
      </c>
      <c r="J359" s="35" t="s">
        <v>73</v>
      </c>
      <c r="K359" s="35" t="s">
        <v>74</v>
      </c>
      <c r="L359" s="35" t="s">
        <v>73</v>
      </c>
      <c r="M359" s="35" t="s">
        <v>74</v>
      </c>
      <c r="N359" s="11" t="s">
        <v>252</v>
      </c>
      <c r="O359" s="11" t="s">
        <v>73</v>
      </c>
      <c r="P359" s="11" t="s">
        <v>74</v>
      </c>
      <c r="Q359" s="2"/>
      <c r="R359" s="190"/>
      <c r="S359" s="11" t="s">
        <v>76</v>
      </c>
      <c r="T359" s="190"/>
      <c r="U359" s="190"/>
      <c r="V359" s="9" t="s">
        <v>77</v>
      </c>
      <c r="W359" s="216" t="s">
        <v>498</v>
      </c>
      <c r="X359" s="159" t="s">
        <v>499</v>
      </c>
      <c r="Y359" s="159" t="s">
        <v>188</v>
      </c>
    </row>
    <row r="360" spans="1:25" s="9" customFormat="1" ht="32" hidden="1" x14ac:dyDescent="0.2">
      <c r="A360" s="291" t="e">
        <f t="shared" si="17"/>
        <v>#VALUE!</v>
      </c>
      <c r="B360" s="37">
        <v>43912</v>
      </c>
      <c r="C360" s="13" t="str">
        <f t="shared" si="18"/>
        <v>USBP</v>
      </c>
      <c r="D360" s="35" t="s">
        <v>37</v>
      </c>
      <c r="E360" s="35" t="s">
        <v>496</v>
      </c>
      <c r="F360" s="35"/>
      <c r="G360" s="2" t="s">
        <v>89</v>
      </c>
      <c r="H360" s="163" t="str">
        <f t="shared" si="16"/>
        <v>Midland, TX</v>
      </c>
      <c r="I360" s="252">
        <v>1</v>
      </c>
      <c r="J360" s="35" t="s">
        <v>73</v>
      </c>
      <c r="K360" s="35" t="s">
        <v>74</v>
      </c>
      <c r="L360" s="35" t="s">
        <v>73</v>
      </c>
      <c r="M360" s="35" t="s">
        <v>74</v>
      </c>
      <c r="N360" s="11" t="s">
        <v>338</v>
      </c>
      <c r="O360" s="11" t="s">
        <v>74</v>
      </c>
      <c r="P360" s="11" t="s">
        <v>74</v>
      </c>
      <c r="Q360" s="2"/>
      <c r="R360" s="190"/>
      <c r="S360" s="11" t="s">
        <v>76</v>
      </c>
      <c r="T360" s="190"/>
      <c r="U360" s="190"/>
      <c r="V360" s="9" t="s">
        <v>80</v>
      </c>
      <c r="W360" s="216" t="s">
        <v>500</v>
      </c>
      <c r="X360" s="156">
        <v>43906</v>
      </c>
      <c r="Y360" s="159" t="s">
        <v>188</v>
      </c>
    </row>
    <row r="361" spans="1:25" s="9" customFormat="1" ht="32" hidden="1" x14ac:dyDescent="0.2">
      <c r="A361" s="291" t="e">
        <f t="shared" si="17"/>
        <v>#VALUE!</v>
      </c>
      <c r="B361" s="1">
        <v>43903</v>
      </c>
      <c r="C361" s="13" t="str">
        <f t="shared" si="18"/>
        <v>USBP</v>
      </c>
      <c r="D361" s="2" t="s">
        <v>37</v>
      </c>
      <c r="E361" s="35" t="s">
        <v>496</v>
      </c>
      <c r="F361" s="35"/>
      <c r="G361" s="2" t="s">
        <v>89</v>
      </c>
      <c r="H361" s="163" t="str">
        <f t="shared" si="16"/>
        <v>Midland, TX</v>
      </c>
      <c r="I361" s="254">
        <v>1</v>
      </c>
      <c r="J361" s="2" t="s">
        <v>74</v>
      </c>
      <c r="K361" s="2" t="s">
        <v>74</v>
      </c>
      <c r="L361" s="2" t="s">
        <v>73</v>
      </c>
      <c r="M361" s="2" t="s">
        <v>74</v>
      </c>
      <c r="N361" s="2" t="s">
        <v>192</v>
      </c>
      <c r="O361" s="11" t="s">
        <v>73</v>
      </c>
      <c r="P361" s="16" t="s">
        <v>74</v>
      </c>
      <c r="Q361" s="2"/>
      <c r="R361" s="190"/>
      <c r="S361" s="11" t="s">
        <v>76</v>
      </c>
      <c r="T361" s="190"/>
      <c r="U361" s="190"/>
      <c r="V361" s="9" t="s">
        <v>77</v>
      </c>
      <c r="W361" s="216" t="s">
        <v>498</v>
      </c>
      <c r="X361" s="15"/>
      <c r="Y361" s="155"/>
    </row>
    <row r="362" spans="1:25" s="66" customFormat="1" ht="32" hidden="1" x14ac:dyDescent="0.2">
      <c r="A362" s="291" t="e">
        <f t="shared" si="17"/>
        <v>#VALUE!</v>
      </c>
      <c r="B362" s="47">
        <f>'USBP MASTER'!B725</f>
        <v>43913</v>
      </c>
      <c r="C362" s="13" t="str">
        <f t="shared" si="18"/>
        <v>USBP</v>
      </c>
      <c r="D362" s="43" t="s">
        <v>35</v>
      </c>
      <c r="E362" s="43" t="s">
        <v>501</v>
      </c>
      <c r="F362" s="43"/>
      <c r="G362" s="44" t="s">
        <v>89</v>
      </c>
      <c r="H362" s="163" t="str">
        <f t="shared" si="16"/>
        <v>Nogales, AZ</v>
      </c>
      <c r="I362" s="248">
        <v>1</v>
      </c>
      <c r="J362" s="43" t="s">
        <v>73</v>
      </c>
      <c r="K362" s="43" t="s">
        <v>74</v>
      </c>
      <c r="L362" s="43" t="s">
        <v>73</v>
      </c>
      <c r="M362" s="43" t="s">
        <v>74</v>
      </c>
      <c r="N362" s="11" t="s">
        <v>502</v>
      </c>
      <c r="O362" s="11" t="s">
        <v>74</v>
      </c>
      <c r="P362" s="43" t="s">
        <v>74</v>
      </c>
      <c r="Q362" s="44"/>
      <c r="R362" s="190"/>
      <c r="S362" s="11" t="s">
        <v>76</v>
      </c>
      <c r="T362" s="190"/>
      <c r="U362" s="190"/>
      <c r="V362" s="228" t="s">
        <v>77</v>
      </c>
      <c r="W362" s="215" t="s">
        <v>503</v>
      </c>
      <c r="X362" s="170"/>
      <c r="Y362" s="138"/>
    </row>
    <row r="363" spans="1:25" s="9" customFormat="1" ht="48" hidden="1" x14ac:dyDescent="0.2">
      <c r="A363" s="291" t="e">
        <f t="shared" si="17"/>
        <v>#VALUE!</v>
      </c>
      <c r="B363" s="13">
        <v>43912</v>
      </c>
      <c r="C363" s="13" t="str">
        <f t="shared" si="18"/>
        <v>USBP</v>
      </c>
      <c r="D363" s="11" t="s">
        <v>33</v>
      </c>
      <c r="E363" s="11" t="s">
        <v>249</v>
      </c>
      <c r="F363" s="11"/>
      <c r="G363" s="2" t="s">
        <v>89</v>
      </c>
      <c r="H363" s="163" t="str">
        <f t="shared" si="16"/>
        <v>Murietta, CA</v>
      </c>
      <c r="I363" s="129">
        <v>1</v>
      </c>
      <c r="J363" s="11" t="s">
        <v>73</v>
      </c>
      <c r="K363" s="11" t="s">
        <v>74</v>
      </c>
      <c r="L363" s="11" t="s">
        <v>73</v>
      </c>
      <c r="M363" s="11" t="s">
        <v>74</v>
      </c>
      <c r="N363" s="11" t="s">
        <v>504</v>
      </c>
      <c r="O363" s="11" t="s">
        <v>74</v>
      </c>
      <c r="P363" s="11" t="s">
        <v>74</v>
      </c>
      <c r="Q363" s="2"/>
      <c r="R363" s="190"/>
      <c r="S363" s="11" t="s">
        <v>76</v>
      </c>
      <c r="T363" s="190"/>
      <c r="U363" s="190"/>
      <c r="V363" s="9" t="s">
        <v>77</v>
      </c>
      <c r="W363" s="216" t="s">
        <v>505</v>
      </c>
      <c r="X363" s="156">
        <v>43912</v>
      </c>
      <c r="Y363" s="159" t="s">
        <v>188</v>
      </c>
    </row>
    <row r="364" spans="1:25" s="9" customFormat="1" ht="64" hidden="1" x14ac:dyDescent="0.2">
      <c r="A364" s="291" t="e">
        <f t="shared" si="17"/>
        <v>#VALUE!</v>
      </c>
      <c r="B364" s="37">
        <v>43911</v>
      </c>
      <c r="C364" s="13" t="str">
        <f t="shared" si="18"/>
        <v>USBP</v>
      </c>
      <c r="D364" s="35" t="s">
        <v>25</v>
      </c>
      <c r="E364" s="35" t="s">
        <v>496</v>
      </c>
      <c r="F364" s="35"/>
      <c r="G364" s="2" t="s">
        <v>86</v>
      </c>
      <c r="H364" s="163" t="str">
        <f t="shared" ref="H364:H427" si="19">INDEX(STATIONLOCATION,MATCH(E364, STATIONCODES, 0))</f>
        <v>Midland, TX</v>
      </c>
      <c r="I364" s="252">
        <v>1</v>
      </c>
      <c r="J364" s="35" t="s">
        <v>73</v>
      </c>
      <c r="K364" s="35" t="s">
        <v>74</v>
      </c>
      <c r="L364" s="35" t="s">
        <v>73</v>
      </c>
      <c r="M364" s="35" t="s">
        <v>74</v>
      </c>
      <c r="N364" s="11" t="s">
        <v>240</v>
      </c>
      <c r="O364" s="11" t="s">
        <v>73</v>
      </c>
      <c r="P364" s="11" t="s">
        <v>74</v>
      </c>
      <c r="Q364" s="2"/>
      <c r="R364" s="190"/>
      <c r="S364" s="11" t="s">
        <v>76</v>
      </c>
      <c r="T364" s="190"/>
      <c r="U364" s="190"/>
      <c r="V364" s="9" t="s">
        <v>77</v>
      </c>
      <c r="W364" s="216" t="s">
        <v>506</v>
      </c>
      <c r="X364" s="55">
        <v>43911</v>
      </c>
      <c r="Y364" s="163" t="s">
        <v>188</v>
      </c>
    </row>
    <row r="365" spans="1:25" s="9" customFormat="1" ht="128" hidden="1" x14ac:dyDescent="0.2">
      <c r="A365" s="291" t="e">
        <f t="shared" si="17"/>
        <v>#VALUE!</v>
      </c>
      <c r="B365" s="13">
        <v>43920</v>
      </c>
      <c r="C365" s="13" t="str">
        <f t="shared" si="18"/>
        <v>USBP</v>
      </c>
      <c r="D365" s="11" t="s">
        <v>20</v>
      </c>
      <c r="E365" s="11" t="s">
        <v>20</v>
      </c>
      <c r="F365" s="11" t="s">
        <v>507</v>
      </c>
      <c r="G365" s="2" t="s">
        <v>72</v>
      </c>
      <c r="H365" s="163" t="str">
        <f t="shared" si="19"/>
        <v>Edinburg, TX</v>
      </c>
      <c r="I365" s="129">
        <v>1</v>
      </c>
      <c r="J365" s="11" t="s">
        <v>73</v>
      </c>
      <c r="K365" s="11" t="s">
        <v>74</v>
      </c>
      <c r="L365" s="11" t="s">
        <v>73</v>
      </c>
      <c r="M365" s="11" t="s">
        <v>74</v>
      </c>
      <c r="N365" s="11" t="s">
        <v>508</v>
      </c>
      <c r="O365" s="11" t="s">
        <v>74</v>
      </c>
      <c r="P365" s="11" t="s">
        <v>74</v>
      </c>
      <c r="Q365" s="2"/>
      <c r="R365" s="190"/>
      <c r="S365" s="11" t="s">
        <v>76</v>
      </c>
      <c r="T365" s="190"/>
      <c r="U365" s="190"/>
      <c r="V365" s="9" t="s">
        <v>77</v>
      </c>
      <c r="W365" s="219" t="s">
        <v>509</v>
      </c>
      <c r="X365" s="137"/>
      <c r="Y365" s="138"/>
    </row>
    <row r="366" spans="1:25" s="9" customFormat="1" ht="32" hidden="1" x14ac:dyDescent="0.2">
      <c r="A366" s="291" t="e">
        <f t="shared" si="17"/>
        <v>#VALUE!</v>
      </c>
      <c r="B366" s="13">
        <v>43908</v>
      </c>
      <c r="C366" s="13" t="str">
        <f t="shared" si="18"/>
        <v>USBP</v>
      </c>
      <c r="D366" s="11" t="s">
        <v>28</v>
      </c>
      <c r="E366" s="35" t="s">
        <v>422</v>
      </c>
      <c r="F366" s="35"/>
      <c r="G366" s="2" t="s">
        <v>86</v>
      </c>
      <c r="H366" s="163" t="str">
        <f t="shared" si="19"/>
        <v>Deming, NM</v>
      </c>
      <c r="I366" s="129">
        <v>1</v>
      </c>
      <c r="J366" s="11" t="s">
        <v>73</v>
      </c>
      <c r="K366" s="11" t="s">
        <v>74</v>
      </c>
      <c r="L366" s="11" t="s">
        <v>73</v>
      </c>
      <c r="M366" s="11" t="s">
        <v>74</v>
      </c>
      <c r="N366" s="11" t="s">
        <v>210</v>
      </c>
      <c r="O366" s="11" t="s">
        <v>73</v>
      </c>
      <c r="P366" s="11" t="s">
        <v>74</v>
      </c>
      <c r="Q366" s="2"/>
      <c r="R366" s="190"/>
      <c r="S366" s="11" t="s">
        <v>76</v>
      </c>
      <c r="T366" s="190"/>
      <c r="U366" s="190"/>
      <c r="V366" s="9" t="s">
        <v>77</v>
      </c>
      <c r="W366" s="216" t="s">
        <v>510</v>
      </c>
      <c r="X366" s="13">
        <v>43908</v>
      </c>
      <c r="Y366" s="159" t="s">
        <v>511</v>
      </c>
    </row>
    <row r="367" spans="1:25" s="9" customFormat="1" ht="32" hidden="1" x14ac:dyDescent="0.2">
      <c r="A367" s="291" t="e">
        <f t="shared" si="17"/>
        <v>#VALUE!</v>
      </c>
      <c r="B367" s="13">
        <v>43908</v>
      </c>
      <c r="C367" s="13" t="str">
        <f t="shared" si="18"/>
        <v>USBP</v>
      </c>
      <c r="D367" s="11" t="s">
        <v>28</v>
      </c>
      <c r="E367" s="35" t="s">
        <v>422</v>
      </c>
      <c r="F367" s="35"/>
      <c r="G367" s="2" t="s">
        <v>86</v>
      </c>
      <c r="H367" s="163" t="str">
        <f t="shared" si="19"/>
        <v>Deming, NM</v>
      </c>
      <c r="I367" s="129">
        <v>1</v>
      </c>
      <c r="J367" s="11" t="s">
        <v>73</v>
      </c>
      <c r="K367" s="11" t="s">
        <v>74</v>
      </c>
      <c r="L367" s="11" t="s">
        <v>73</v>
      </c>
      <c r="M367" s="11" t="s">
        <v>74</v>
      </c>
      <c r="N367" s="11" t="s">
        <v>210</v>
      </c>
      <c r="O367" s="11" t="s">
        <v>73</v>
      </c>
      <c r="P367" s="11" t="s">
        <v>74</v>
      </c>
      <c r="Q367" s="2"/>
      <c r="R367" s="190"/>
      <c r="S367" s="11" t="s">
        <v>76</v>
      </c>
      <c r="T367" s="190"/>
      <c r="U367" s="190"/>
      <c r="V367" s="9" t="s">
        <v>77</v>
      </c>
      <c r="W367" s="216" t="s">
        <v>512</v>
      </c>
      <c r="X367" s="13">
        <v>43908</v>
      </c>
      <c r="Y367" s="12" t="s">
        <v>188</v>
      </c>
    </row>
    <row r="368" spans="1:25" s="9" customFormat="1" ht="96" hidden="1" x14ac:dyDescent="0.2">
      <c r="A368" s="291" t="e">
        <f t="shared" si="17"/>
        <v>#VALUE!</v>
      </c>
      <c r="B368" s="13">
        <v>43910</v>
      </c>
      <c r="C368" s="13" t="str">
        <f t="shared" si="18"/>
        <v>USBP</v>
      </c>
      <c r="D368" s="11" t="s">
        <v>28</v>
      </c>
      <c r="E368" s="35" t="s">
        <v>28</v>
      </c>
      <c r="F368" s="35" t="s">
        <v>88</v>
      </c>
      <c r="G368" s="2" t="s">
        <v>86</v>
      </c>
      <c r="H368" s="163" t="str">
        <f t="shared" si="19"/>
        <v>El Paso, TX</v>
      </c>
      <c r="I368" s="129">
        <v>1</v>
      </c>
      <c r="J368" s="11" t="s">
        <v>73</v>
      </c>
      <c r="K368" s="11" t="s">
        <v>74</v>
      </c>
      <c r="L368" s="11" t="s">
        <v>73</v>
      </c>
      <c r="M368" s="11" t="s">
        <v>74</v>
      </c>
      <c r="N368" s="11" t="s">
        <v>243</v>
      </c>
      <c r="O368" s="11" t="s">
        <v>73</v>
      </c>
      <c r="P368" s="11" t="s">
        <v>74</v>
      </c>
      <c r="Q368" s="2"/>
      <c r="R368" s="190"/>
      <c r="S368" s="11" t="s">
        <v>76</v>
      </c>
      <c r="T368" s="190"/>
      <c r="U368" s="190"/>
      <c r="V368" s="9" t="s">
        <v>77</v>
      </c>
      <c r="W368" s="216" t="s">
        <v>513</v>
      </c>
      <c r="X368" s="137">
        <v>43899</v>
      </c>
      <c r="Y368" s="158" t="s">
        <v>514</v>
      </c>
    </row>
    <row r="369" spans="1:25" s="9" customFormat="1" ht="48" hidden="1" x14ac:dyDescent="0.2">
      <c r="A369" s="291" t="e">
        <f t="shared" si="17"/>
        <v>#VALUE!</v>
      </c>
      <c r="B369" s="13">
        <v>43923</v>
      </c>
      <c r="C369" s="13" t="str">
        <f t="shared" si="18"/>
        <v>USBP</v>
      </c>
      <c r="D369" s="11" t="s">
        <v>28</v>
      </c>
      <c r="E369" s="35" t="s">
        <v>102</v>
      </c>
      <c r="F369" s="35"/>
      <c r="G369" s="2" t="s">
        <v>86</v>
      </c>
      <c r="H369" s="163" t="str">
        <f t="shared" si="19"/>
        <v>El Paso, TX</v>
      </c>
      <c r="I369" s="129">
        <v>1</v>
      </c>
      <c r="J369" s="11" t="s">
        <v>73</v>
      </c>
      <c r="K369" s="11" t="s">
        <v>74</v>
      </c>
      <c r="L369" s="11" t="s">
        <v>73</v>
      </c>
      <c r="M369" s="11" t="s">
        <v>74</v>
      </c>
      <c r="N369" s="11"/>
      <c r="O369" s="11" t="s">
        <v>73</v>
      </c>
      <c r="P369" s="11" t="s">
        <v>73</v>
      </c>
      <c r="Q369" s="2" t="s">
        <v>75</v>
      </c>
      <c r="R369" s="190"/>
      <c r="S369" s="11" t="s">
        <v>76</v>
      </c>
      <c r="T369" s="190"/>
      <c r="U369" s="190"/>
      <c r="V369" s="9" t="s">
        <v>77</v>
      </c>
      <c r="W369" s="216" t="s">
        <v>515</v>
      </c>
      <c r="X369" s="137"/>
      <c r="Y369" s="158"/>
    </row>
    <row r="370" spans="1:25" s="9" customFormat="1" ht="32" hidden="1" x14ac:dyDescent="0.2">
      <c r="A370" s="291" t="e">
        <f t="shared" si="17"/>
        <v>#VALUE!</v>
      </c>
      <c r="B370" s="13">
        <v>43920</v>
      </c>
      <c r="C370" s="13" t="str">
        <f t="shared" si="18"/>
        <v>USBP</v>
      </c>
      <c r="D370" s="11" t="s">
        <v>34</v>
      </c>
      <c r="E370" s="35" t="s">
        <v>206</v>
      </c>
      <c r="F370" s="35"/>
      <c r="G370" s="2" t="s">
        <v>89</v>
      </c>
      <c r="H370" s="163" t="str">
        <f t="shared" si="19"/>
        <v>El Centro, CA</v>
      </c>
      <c r="I370" s="129">
        <v>1</v>
      </c>
      <c r="J370" s="11" t="s">
        <v>73</v>
      </c>
      <c r="K370" s="11" t="s">
        <v>74</v>
      </c>
      <c r="L370" s="11" t="s">
        <v>73</v>
      </c>
      <c r="M370" s="11" t="s">
        <v>74</v>
      </c>
      <c r="N370" s="11" t="s">
        <v>368</v>
      </c>
      <c r="O370" s="11" t="s">
        <v>73</v>
      </c>
      <c r="P370" s="11" t="s">
        <v>73</v>
      </c>
      <c r="Q370" s="231" t="s">
        <v>75</v>
      </c>
      <c r="R370" s="190"/>
      <c r="S370" s="11" t="s">
        <v>76</v>
      </c>
      <c r="T370" s="190"/>
      <c r="U370" s="190"/>
      <c r="V370" s="9" t="s">
        <v>77</v>
      </c>
      <c r="W370" s="216" t="s">
        <v>516</v>
      </c>
      <c r="X370" s="138"/>
      <c r="Y370" s="138"/>
    </row>
    <row r="371" spans="1:25" s="66" customFormat="1" ht="32" hidden="1" x14ac:dyDescent="0.2">
      <c r="A371" s="291" t="e">
        <f t="shared" si="17"/>
        <v>#VALUE!</v>
      </c>
      <c r="B371" s="137">
        <f>'USBP MASTER'!B433</f>
        <v>43915</v>
      </c>
      <c r="C371" s="13" t="str">
        <f t="shared" si="18"/>
        <v>USBP</v>
      </c>
      <c r="D371" s="45" t="s">
        <v>17</v>
      </c>
      <c r="E371" s="138" t="s">
        <v>517</v>
      </c>
      <c r="F371" s="138"/>
      <c r="G371" s="44" t="s">
        <v>72</v>
      </c>
      <c r="H371" s="163" t="str">
        <f t="shared" si="19"/>
        <v>Laredo, TX</v>
      </c>
      <c r="I371" s="249">
        <v>1</v>
      </c>
      <c r="J371" s="45" t="s">
        <v>74</v>
      </c>
      <c r="K371" s="45" t="s">
        <v>74</v>
      </c>
      <c r="L371" s="45" t="s">
        <v>73</v>
      </c>
      <c r="M371" s="45" t="s">
        <v>74</v>
      </c>
      <c r="N371" s="43"/>
      <c r="O371" s="11" t="s">
        <v>74</v>
      </c>
      <c r="P371" s="45" t="s">
        <v>74</v>
      </c>
      <c r="Q371" s="44"/>
      <c r="R371" s="190"/>
      <c r="S371" s="11" t="s">
        <v>76</v>
      </c>
      <c r="T371" s="190"/>
      <c r="U371" s="190"/>
      <c r="V371" s="66" t="s">
        <v>77</v>
      </c>
      <c r="W371" s="216" t="s">
        <v>518</v>
      </c>
      <c r="X371" s="47"/>
      <c r="Y371" s="48"/>
    </row>
    <row r="372" spans="1:25" s="9" customFormat="1" ht="96" hidden="1" x14ac:dyDescent="0.2">
      <c r="A372" s="291" t="e">
        <f t="shared" si="17"/>
        <v>#VALUE!</v>
      </c>
      <c r="B372" s="37">
        <v>43914</v>
      </c>
      <c r="C372" s="13" t="str">
        <f t="shared" si="18"/>
        <v>USBP</v>
      </c>
      <c r="D372" s="35" t="s">
        <v>19</v>
      </c>
      <c r="E372" s="35" t="s">
        <v>519</v>
      </c>
      <c r="F372" s="35"/>
      <c r="G372" s="2" t="s">
        <v>72</v>
      </c>
      <c r="H372" s="163" t="str">
        <f t="shared" si="19"/>
        <v>Mobile, AL</v>
      </c>
      <c r="I372" s="252">
        <v>1</v>
      </c>
      <c r="J372" s="35" t="s">
        <v>73</v>
      </c>
      <c r="K372" s="35" t="s">
        <v>74</v>
      </c>
      <c r="L372" s="35" t="s">
        <v>73</v>
      </c>
      <c r="M372" s="35" t="s">
        <v>74</v>
      </c>
      <c r="N372" s="11" t="s">
        <v>216</v>
      </c>
      <c r="O372" s="11" t="s">
        <v>74</v>
      </c>
      <c r="P372" s="11" t="s">
        <v>74</v>
      </c>
      <c r="Q372" s="2"/>
      <c r="R372" s="190"/>
      <c r="S372" s="11" t="s">
        <v>76</v>
      </c>
      <c r="T372" s="190"/>
      <c r="U372" s="190"/>
      <c r="V372" s="9" t="s">
        <v>77</v>
      </c>
      <c r="W372" s="219" t="s">
        <v>520</v>
      </c>
      <c r="X372" s="158" t="s">
        <v>521</v>
      </c>
      <c r="Y372" s="138" t="s">
        <v>188</v>
      </c>
    </row>
    <row r="373" spans="1:25" s="66" customFormat="1" ht="32" hidden="1" x14ac:dyDescent="0.2">
      <c r="A373" s="291" t="e">
        <f t="shared" si="17"/>
        <v>#VALUE!</v>
      </c>
      <c r="B373" s="47">
        <f>'USBP MASTER'!B362</f>
        <v>43913</v>
      </c>
      <c r="C373" s="13" t="str">
        <f t="shared" si="18"/>
        <v>USBP</v>
      </c>
      <c r="D373" s="43" t="s">
        <v>35</v>
      </c>
      <c r="E373" s="43" t="s">
        <v>501</v>
      </c>
      <c r="F373" s="43"/>
      <c r="G373" s="44" t="s">
        <v>89</v>
      </c>
      <c r="H373" s="163" t="str">
        <f t="shared" si="19"/>
        <v>Nogales, AZ</v>
      </c>
      <c r="I373" s="248">
        <v>1</v>
      </c>
      <c r="J373" s="43" t="s">
        <v>73</v>
      </c>
      <c r="K373" s="43" t="s">
        <v>74</v>
      </c>
      <c r="L373" s="43" t="s">
        <v>73</v>
      </c>
      <c r="M373" s="43" t="s">
        <v>74</v>
      </c>
      <c r="N373" s="11" t="s">
        <v>522</v>
      </c>
      <c r="O373" s="11" t="s">
        <v>74</v>
      </c>
      <c r="P373" s="43" t="s">
        <v>74</v>
      </c>
      <c r="Q373" s="44"/>
      <c r="R373" s="190"/>
      <c r="S373" s="11" t="s">
        <v>76</v>
      </c>
      <c r="T373" s="190"/>
      <c r="U373" s="190"/>
      <c r="V373" s="228" t="s">
        <v>77</v>
      </c>
      <c r="W373" s="215" t="s">
        <v>523</v>
      </c>
      <c r="X373" s="170"/>
      <c r="Y373" s="138"/>
    </row>
    <row r="374" spans="1:25" s="66" customFormat="1" ht="32" hidden="1" x14ac:dyDescent="0.2">
      <c r="A374" s="291" t="e">
        <f t="shared" si="17"/>
        <v>#VALUE!</v>
      </c>
      <c r="B374" s="47">
        <f t="shared" ref="B374:B380" si="20">B373</f>
        <v>43913</v>
      </c>
      <c r="C374" s="13" t="str">
        <f t="shared" si="18"/>
        <v>USBP</v>
      </c>
      <c r="D374" s="43" t="s">
        <v>35</v>
      </c>
      <c r="E374" s="43" t="s">
        <v>501</v>
      </c>
      <c r="F374" s="43"/>
      <c r="G374" s="44" t="s">
        <v>89</v>
      </c>
      <c r="H374" s="163" t="str">
        <f t="shared" si="19"/>
        <v>Nogales, AZ</v>
      </c>
      <c r="I374" s="248">
        <v>1</v>
      </c>
      <c r="J374" s="43" t="s">
        <v>73</v>
      </c>
      <c r="K374" s="43" t="s">
        <v>74</v>
      </c>
      <c r="L374" s="43" t="s">
        <v>73</v>
      </c>
      <c r="M374" s="43" t="s">
        <v>74</v>
      </c>
      <c r="N374" s="11" t="s">
        <v>524</v>
      </c>
      <c r="O374" s="11" t="s">
        <v>74</v>
      </c>
      <c r="P374" s="43" t="s">
        <v>74</v>
      </c>
      <c r="Q374" s="44"/>
      <c r="R374" s="190"/>
      <c r="S374" s="11" t="s">
        <v>76</v>
      </c>
      <c r="T374" s="190"/>
      <c r="U374" s="190"/>
      <c r="V374" s="228" t="s">
        <v>77</v>
      </c>
      <c r="W374" s="215" t="s">
        <v>523</v>
      </c>
      <c r="X374" s="170"/>
      <c r="Y374" s="138"/>
    </row>
    <row r="375" spans="1:25" s="66" customFormat="1" ht="32" hidden="1" x14ac:dyDescent="0.2">
      <c r="A375" s="291" t="e">
        <f t="shared" si="17"/>
        <v>#VALUE!</v>
      </c>
      <c r="B375" s="47">
        <f t="shared" si="20"/>
        <v>43913</v>
      </c>
      <c r="C375" s="13" t="str">
        <f t="shared" si="18"/>
        <v>USBP</v>
      </c>
      <c r="D375" s="43" t="s">
        <v>35</v>
      </c>
      <c r="E375" s="43" t="s">
        <v>501</v>
      </c>
      <c r="F375" s="43"/>
      <c r="G375" s="44" t="s">
        <v>89</v>
      </c>
      <c r="H375" s="163" t="str">
        <f t="shared" si="19"/>
        <v>Nogales, AZ</v>
      </c>
      <c r="I375" s="248">
        <v>1</v>
      </c>
      <c r="J375" s="43" t="s">
        <v>73</v>
      </c>
      <c r="K375" s="43" t="s">
        <v>74</v>
      </c>
      <c r="L375" s="43" t="s">
        <v>73</v>
      </c>
      <c r="M375" s="43" t="s">
        <v>74</v>
      </c>
      <c r="N375" s="11" t="s">
        <v>525</v>
      </c>
      <c r="O375" s="11" t="s">
        <v>74</v>
      </c>
      <c r="P375" s="43" t="s">
        <v>74</v>
      </c>
      <c r="Q375" s="44"/>
      <c r="R375" s="190"/>
      <c r="S375" s="11" t="s">
        <v>76</v>
      </c>
      <c r="T375" s="190"/>
      <c r="U375" s="190"/>
      <c r="V375" s="228" t="s">
        <v>77</v>
      </c>
      <c r="W375" s="215" t="s">
        <v>523</v>
      </c>
      <c r="X375" s="170"/>
      <c r="Y375" s="138"/>
    </row>
    <row r="376" spans="1:25" s="66" customFormat="1" ht="32" hidden="1" x14ac:dyDescent="0.2">
      <c r="A376" s="291" t="e">
        <f t="shared" si="17"/>
        <v>#VALUE!</v>
      </c>
      <c r="B376" s="47">
        <f t="shared" si="20"/>
        <v>43913</v>
      </c>
      <c r="C376" s="13" t="str">
        <f t="shared" si="18"/>
        <v>USBP</v>
      </c>
      <c r="D376" s="43" t="s">
        <v>35</v>
      </c>
      <c r="E376" s="43" t="s">
        <v>501</v>
      </c>
      <c r="F376" s="43"/>
      <c r="G376" s="44" t="s">
        <v>89</v>
      </c>
      <c r="H376" s="163" t="str">
        <f t="shared" si="19"/>
        <v>Nogales, AZ</v>
      </c>
      <c r="I376" s="248">
        <v>1</v>
      </c>
      <c r="J376" s="43" t="s">
        <v>73</v>
      </c>
      <c r="K376" s="43" t="s">
        <v>74</v>
      </c>
      <c r="L376" s="43" t="s">
        <v>73</v>
      </c>
      <c r="M376" s="43" t="s">
        <v>74</v>
      </c>
      <c r="N376" s="11" t="s">
        <v>526</v>
      </c>
      <c r="O376" s="11" t="s">
        <v>74</v>
      </c>
      <c r="P376" s="43" t="s">
        <v>74</v>
      </c>
      <c r="Q376" s="44"/>
      <c r="R376" s="190"/>
      <c r="S376" s="11" t="s">
        <v>76</v>
      </c>
      <c r="T376" s="190"/>
      <c r="U376" s="190"/>
      <c r="V376" s="228" t="s">
        <v>77</v>
      </c>
      <c r="W376" s="215" t="s">
        <v>523</v>
      </c>
      <c r="X376" s="170"/>
      <c r="Y376" s="138"/>
    </row>
    <row r="377" spans="1:25" s="66" customFormat="1" ht="32" hidden="1" x14ac:dyDescent="0.2">
      <c r="A377" s="291" t="e">
        <f t="shared" si="17"/>
        <v>#VALUE!</v>
      </c>
      <c r="B377" s="47">
        <f t="shared" si="20"/>
        <v>43913</v>
      </c>
      <c r="C377" s="13" t="str">
        <f t="shared" si="18"/>
        <v>USBP</v>
      </c>
      <c r="D377" s="43" t="s">
        <v>35</v>
      </c>
      <c r="E377" s="43" t="s">
        <v>501</v>
      </c>
      <c r="F377" s="43"/>
      <c r="G377" s="44" t="s">
        <v>89</v>
      </c>
      <c r="H377" s="163" t="str">
        <f t="shared" si="19"/>
        <v>Nogales, AZ</v>
      </c>
      <c r="I377" s="248">
        <v>1</v>
      </c>
      <c r="J377" s="43" t="s">
        <v>73</v>
      </c>
      <c r="K377" s="43" t="s">
        <v>74</v>
      </c>
      <c r="L377" s="43" t="s">
        <v>73</v>
      </c>
      <c r="M377" s="43" t="s">
        <v>74</v>
      </c>
      <c r="N377" s="11" t="s">
        <v>527</v>
      </c>
      <c r="O377" s="11" t="s">
        <v>74</v>
      </c>
      <c r="P377" s="43" t="s">
        <v>74</v>
      </c>
      <c r="Q377" s="44"/>
      <c r="R377" s="190"/>
      <c r="S377" s="11" t="s">
        <v>76</v>
      </c>
      <c r="T377" s="190"/>
      <c r="U377" s="190"/>
      <c r="V377" s="228" t="s">
        <v>77</v>
      </c>
      <c r="W377" s="215" t="s">
        <v>523</v>
      </c>
      <c r="X377" s="170"/>
      <c r="Y377" s="138"/>
    </row>
    <row r="378" spans="1:25" s="66" customFormat="1" ht="32" hidden="1" x14ac:dyDescent="0.2">
      <c r="A378" s="291" t="e">
        <f t="shared" si="17"/>
        <v>#VALUE!</v>
      </c>
      <c r="B378" s="47">
        <f t="shared" si="20"/>
        <v>43913</v>
      </c>
      <c r="C378" s="13" t="str">
        <f t="shared" si="18"/>
        <v>USBP</v>
      </c>
      <c r="D378" s="43" t="s">
        <v>35</v>
      </c>
      <c r="E378" s="43" t="s">
        <v>501</v>
      </c>
      <c r="F378" s="43"/>
      <c r="G378" s="44" t="s">
        <v>89</v>
      </c>
      <c r="H378" s="163" t="str">
        <f t="shared" si="19"/>
        <v>Nogales, AZ</v>
      </c>
      <c r="I378" s="248">
        <v>1</v>
      </c>
      <c r="J378" s="43" t="s">
        <v>73</v>
      </c>
      <c r="K378" s="43" t="s">
        <v>74</v>
      </c>
      <c r="L378" s="43" t="s">
        <v>73</v>
      </c>
      <c r="M378" s="43" t="s">
        <v>74</v>
      </c>
      <c r="N378" s="11" t="s">
        <v>528</v>
      </c>
      <c r="O378" s="11" t="s">
        <v>74</v>
      </c>
      <c r="P378" s="43" t="s">
        <v>74</v>
      </c>
      <c r="Q378" s="44"/>
      <c r="R378" s="190"/>
      <c r="S378" s="11" t="s">
        <v>76</v>
      </c>
      <c r="T378" s="190"/>
      <c r="U378" s="190"/>
      <c r="V378" s="228" t="s">
        <v>77</v>
      </c>
      <c r="W378" s="215" t="s">
        <v>523</v>
      </c>
      <c r="X378" s="170"/>
      <c r="Y378" s="138"/>
    </row>
    <row r="379" spans="1:25" s="66" customFormat="1" ht="32" hidden="1" x14ac:dyDescent="0.2">
      <c r="A379" s="291" t="e">
        <f t="shared" si="17"/>
        <v>#VALUE!</v>
      </c>
      <c r="B379" s="47">
        <f t="shared" si="20"/>
        <v>43913</v>
      </c>
      <c r="C379" s="13" t="str">
        <f t="shared" si="18"/>
        <v>USBP</v>
      </c>
      <c r="D379" s="43" t="s">
        <v>35</v>
      </c>
      <c r="E379" s="43" t="s">
        <v>501</v>
      </c>
      <c r="F379" s="43"/>
      <c r="G379" s="44" t="s">
        <v>89</v>
      </c>
      <c r="H379" s="163" t="str">
        <f t="shared" si="19"/>
        <v>Nogales, AZ</v>
      </c>
      <c r="I379" s="248">
        <v>1</v>
      </c>
      <c r="J379" s="43" t="s">
        <v>73</v>
      </c>
      <c r="K379" s="43" t="s">
        <v>74</v>
      </c>
      <c r="L379" s="43" t="s">
        <v>73</v>
      </c>
      <c r="M379" s="43" t="s">
        <v>74</v>
      </c>
      <c r="N379" s="11" t="s">
        <v>529</v>
      </c>
      <c r="O379" s="11" t="s">
        <v>74</v>
      </c>
      <c r="P379" s="43" t="s">
        <v>74</v>
      </c>
      <c r="Q379" s="44"/>
      <c r="R379" s="190"/>
      <c r="S379" s="11" t="s">
        <v>76</v>
      </c>
      <c r="T379" s="190"/>
      <c r="U379" s="190"/>
      <c r="V379" s="228" t="s">
        <v>77</v>
      </c>
      <c r="W379" s="215" t="s">
        <v>523</v>
      </c>
      <c r="X379" s="170"/>
      <c r="Y379" s="138"/>
    </row>
    <row r="380" spans="1:25" s="66" customFormat="1" ht="32" hidden="1" x14ac:dyDescent="0.2">
      <c r="A380" s="291" t="e">
        <f t="shared" si="17"/>
        <v>#VALUE!</v>
      </c>
      <c r="B380" s="47">
        <f t="shared" si="20"/>
        <v>43913</v>
      </c>
      <c r="C380" s="13" t="str">
        <f t="shared" si="18"/>
        <v>USBP</v>
      </c>
      <c r="D380" s="43" t="s">
        <v>35</v>
      </c>
      <c r="E380" s="43" t="s">
        <v>501</v>
      </c>
      <c r="F380" s="43"/>
      <c r="G380" s="44" t="s">
        <v>89</v>
      </c>
      <c r="H380" s="163" t="str">
        <f t="shared" si="19"/>
        <v>Nogales, AZ</v>
      </c>
      <c r="I380" s="248">
        <v>1</v>
      </c>
      <c r="J380" s="43" t="s">
        <v>73</v>
      </c>
      <c r="K380" s="43" t="s">
        <v>74</v>
      </c>
      <c r="L380" s="43" t="s">
        <v>73</v>
      </c>
      <c r="M380" s="43" t="s">
        <v>74</v>
      </c>
      <c r="N380" s="11" t="s">
        <v>530</v>
      </c>
      <c r="O380" s="11" t="s">
        <v>74</v>
      </c>
      <c r="P380" s="43" t="s">
        <v>74</v>
      </c>
      <c r="Q380" s="44"/>
      <c r="R380" s="190"/>
      <c r="S380" s="11" t="s">
        <v>76</v>
      </c>
      <c r="T380" s="190"/>
      <c r="U380" s="190"/>
      <c r="V380" s="228" t="s">
        <v>77</v>
      </c>
      <c r="W380" s="215" t="s">
        <v>523</v>
      </c>
      <c r="X380" s="170"/>
      <c r="Y380" s="138"/>
    </row>
    <row r="381" spans="1:25" s="66" customFormat="1" ht="17.25" hidden="1" customHeight="1" x14ac:dyDescent="0.2">
      <c r="A381" s="291" t="e">
        <f t="shared" si="17"/>
        <v>#VALUE!</v>
      </c>
      <c r="B381" s="47">
        <v>43922</v>
      </c>
      <c r="C381" s="13" t="str">
        <f t="shared" si="18"/>
        <v>USBP</v>
      </c>
      <c r="D381" s="43" t="s">
        <v>35</v>
      </c>
      <c r="E381" s="43" t="s">
        <v>179</v>
      </c>
      <c r="F381" s="43"/>
      <c r="G381" s="44" t="s">
        <v>89</v>
      </c>
      <c r="H381" s="163" t="str">
        <f t="shared" si="19"/>
        <v>Tucson, AZ</v>
      </c>
      <c r="I381" s="248">
        <v>1</v>
      </c>
      <c r="J381" s="43" t="s">
        <v>73</v>
      </c>
      <c r="K381" s="43" t="s">
        <v>74</v>
      </c>
      <c r="L381" s="43" t="s">
        <v>73</v>
      </c>
      <c r="M381" s="43" t="s">
        <v>74</v>
      </c>
      <c r="N381" s="11" t="s">
        <v>471</v>
      </c>
      <c r="O381" s="11" t="s">
        <v>74</v>
      </c>
      <c r="P381" s="43" t="s">
        <v>74</v>
      </c>
      <c r="Q381" s="44"/>
      <c r="R381" s="190"/>
      <c r="S381" s="11" t="s">
        <v>76</v>
      </c>
      <c r="T381" s="190"/>
      <c r="U381" s="190"/>
      <c r="V381" s="228" t="s">
        <v>77</v>
      </c>
      <c r="W381" s="219" t="s">
        <v>531</v>
      </c>
      <c r="X381" s="170"/>
      <c r="Y381" s="138"/>
    </row>
    <row r="382" spans="1:25" s="9" customFormat="1" ht="48" hidden="1" x14ac:dyDescent="0.2">
      <c r="A382" s="291" t="e">
        <f t="shared" si="17"/>
        <v>#VALUE!</v>
      </c>
      <c r="B382" s="13">
        <v>43918</v>
      </c>
      <c r="C382" s="13" t="str">
        <f t="shared" si="18"/>
        <v>USBP</v>
      </c>
      <c r="D382" s="11" t="s">
        <v>20</v>
      </c>
      <c r="E382" s="11" t="s">
        <v>20</v>
      </c>
      <c r="F382" s="11" t="s">
        <v>532</v>
      </c>
      <c r="G382" s="2" t="s">
        <v>72</v>
      </c>
      <c r="H382" s="163" t="str">
        <f t="shared" si="19"/>
        <v>Edinburg, TX</v>
      </c>
      <c r="I382" s="129">
        <v>1</v>
      </c>
      <c r="J382" s="11" t="s">
        <v>73</v>
      </c>
      <c r="K382" s="11" t="s">
        <v>74</v>
      </c>
      <c r="L382" s="11" t="s">
        <v>73</v>
      </c>
      <c r="M382" s="11" t="s">
        <v>74</v>
      </c>
      <c r="N382" s="11" t="s">
        <v>533</v>
      </c>
      <c r="O382" s="11" t="s">
        <v>74</v>
      </c>
      <c r="P382" s="11" t="s">
        <v>74</v>
      </c>
      <c r="Q382" s="2"/>
      <c r="R382" s="190"/>
      <c r="S382" s="11" t="s">
        <v>76</v>
      </c>
      <c r="T382" s="190"/>
      <c r="U382" s="190"/>
      <c r="V382" s="9" t="s">
        <v>534</v>
      </c>
      <c r="W382" s="219" t="s">
        <v>535</v>
      </c>
      <c r="X382" s="137"/>
      <c r="Y382" s="138"/>
    </row>
    <row r="383" spans="1:25" s="9" customFormat="1" ht="93" hidden="1" customHeight="1" x14ac:dyDescent="0.2">
      <c r="A383" s="291" t="e">
        <f t="shared" si="17"/>
        <v>#VALUE!</v>
      </c>
      <c r="B383" s="13">
        <v>43924</v>
      </c>
      <c r="C383" s="13" t="str">
        <f t="shared" si="18"/>
        <v>USBP</v>
      </c>
      <c r="D383" s="11" t="s">
        <v>20</v>
      </c>
      <c r="E383" s="11" t="s">
        <v>466</v>
      </c>
      <c r="F383" s="11"/>
      <c r="G383" s="2" t="s">
        <v>72</v>
      </c>
      <c r="H383" s="163" t="str">
        <f t="shared" si="19"/>
        <v>Brownsville, TX</v>
      </c>
      <c r="I383" s="129">
        <v>1</v>
      </c>
      <c r="J383" s="11" t="s">
        <v>73</v>
      </c>
      <c r="K383" s="11" t="s">
        <v>74</v>
      </c>
      <c r="L383" s="11" t="s">
        <v>73</v>
      </c>
      <c r="M383" s="11" t="s">
        <v>74</v>
      </c>
      <c r="N383" s="11"/>
      <c r="O383" s="11" t="s">
        <v>74</v>
      </c>
      <c r="P383" s="11" t="s">
        <v>74</v>
      </c>
      <c r="Q383" s="2"/>
      <c r="R383" s="190"/>
      <c r="S383" s="11" t="s">
        <v>76</v>
      </c>
      <c r="T383" s="190"/>
      <c r="U383" s="190"/>
      <c r="V383" s="9" t="s">
        <v>77</v>
      </c>
      <c r="W383" s="219" t="s">
        <v>536</v>
      </c>
      <c r="X383" s="137"/>
      <c r="Y383" s="138"/>
    </row>
    <row r="384" spans="1:25" s="9" customFormat="1" ht="64" hidden="1" x14ac:dyDescent="0.2">
      <c r="A384" s="291" t="e">
        <f t="shared" si="17"/>
        <v>#VALUE!</v>
      </c>
      <c r="B384" s="13">
        <v>43917</v>
      </c>
      <c r="C384" s="13" t="str">
        <f t="shared" si="18"/>
        <v>USBP</v>
      </c>
      <c r="D384" s="11" t="s">
        <v>20</v>
      </c>
      <c r="E384" s="11" t="s">
        <v>229</v>
      </c>
      <c r="F384" s="11"/>
      <c r="G384" s="2" t="s">
        <v>72</v>
      </c>
      <c r="H384" s="163" t="str">
        <f t="shared" si="19"/>
        <v>Kingsville, TX</v>
      </c>
      <c r="I384" s="129">
        <v>1</v>
      </c>
      <c r="J384" s="11" t="s">
        <v>73</v>
      </c>
      <c r="K384" s="11" t="s">
        <v>74</v>
      </c>
      <c r="L384" s="11" t="s">
        <v>73</v>
      </c>
      <c r="M384" s="11" t="s">
        <v>74</v>
      </c>
      <c r="N384" s="11" t="s">
        <v>537</v>
      </c>
      <c r="O384" s="11" t="s">
        <v>74</v>
      </c>
      <c r="P384" s="11" t="s">
        <v>74</v>
      </c>
      <c r="Q384" s="2"/>
      <c r="R384" s="190"/>
      <c r="S384" s="11" t="s">
        <v>76</v>
      </c>
      <c r="T384" s="190"/>
      <c r="U384" s="190"/>
      <c r="V384" s="9" t="s">
        <v>77</v>
      </c>
      <c r="W384" s="219" t="s">
        <v>538</v>
      </c>
      <c r="X384" s="137"/>
      <c r="Y384" s="138"/>
    </row>
    <row r="385" spans="1:25" s="9" customFormat="1" ht="64" hidden="1" x14ac:dyDescent="0.2">
      <c r="A385" s="291" t="e">
        <f t="shared" si="17"/>
        <v>#VALUE!</v>
      </c>
      <c r="B385" s="13">
        <v>43921</v>
      </c>
      <c r="C385" s="13" t="str">
        <f t="shared" si="18"/>
        <v>USBP</v>
      </c>
      <c r="D385" s="11" t="s">
        <v>20</v>
      </c>
      <c r="E385" s="11" t="s">
        <v>139</v>
      </c>
      <c r="F385" s="11"/>
      <c r="G385" s="2" t="s">
        <v>72</v>
      </c>
      <c r="H385" s="163" t="str">
        <f t="shared" si="19"/>
        <v>Falfurrias, TX</v>
      </c>
      <c r="I385" s="129">
        <v>1</v>
      </c>
      <c r="J385" s="11" t="s">
        <v>73</v>
      </c>
      <c r="K385" s="11" t="s">
        <v>74</v>
      </c>
      <c r="L385" s="11" t="s">
        <v>73</v>
      </c>
      <c r="M385" s="11" t="s">
        <v>74</v>
      </c>
      <c r="N385" s="11" t="s">
        <v>539</v>
      </c>
      <c r="O385" s="11" t="s">
        <v>73</v>
      </c>
      <c r="P385" s="11" t="s">
        <v>73</v>
      </c>
      <c r="Q385" s="2" t="s">
        <v>75</v>
      </c>
      <c r="R385" s="190"/>
      <c r="S385" s="11" t="s">
        <v>76</v>
      </c>
      <c r="T385" s="190"/>
      <c r="U385" s="190"/>
      <c r="V385" s="9" t="s">
        <v>77</v>
      </c>
      <c r="W385" s="219" t="s">
        <v>540</v>
      </c>
      <c r="X385" s="137"/>
      <c r="Y385" s="138"/>
    </row>
    <row r="386" spans="1:25" s="9" customFormat="1" ht="112" hidden="1" x14ac:dyDescent="0.2">
      <c r="A386" s="291" t="e">
        <f t="shared" si="17"/>
        <v>#VALUE!</v>
      </c>
      <c r="B386" s="13">
        <v>43921</v>
      </c>
      <c r="C386" s="13" t="str">
        <f t="shared" si="18"/>
        <v>USBP</v>
      </c>
      <c r="D386" s="11" t="s">
        <v>20</v>
      </c>
      <c r="E386" s="11" t="s">
        <v>20</v>
      </c>
      <c r="F386" s="11" t="s">
        <v>88</v>
      </c>
      <c r="G386" s="2" t="s">
        <v>72</v>
      </c>
      <c r="H386" s="163" t="str">
        <f t="shared" si="19"/>
        <v>Edinburg, TX</v>
      </c>
      <c r="I386" s="129">
        <v>1</v>
      </c>
      <c r="J386" s="11" t="s">
        <v>74</v>
      </c>
      <c r="K386" s="11" t="s">
        <v>73</v>
      </c>
      <c r="L386" s="11" t="s">
        <v>73</v>
      </c>
      <c r="M386" s="11" t="s">
        <v>74</v>
      </c>
      <c r="N386" s="11" t="s">
        <v>541</v>
      </c>
      <c r="O386" s="11" t="s">
        <v>74</v>
      </c>
      <c r="P386" s="11" t="s">
        <v>74</v>
      </c>
      <c r="Q386" s="2"/>
      <c r="R386" s="190"/>
      <c r="S386" s="11" t="s">
        <v>76</v>
      </c>
      <c r="T386" s="190"/>
      <c r="U386" s="190"/>
      <c r="V386" s="9" t="s">
        <v>77</v>
      </c>
      <c r="W386" s="219" t="s">
        <v>542</v>
      </c>
      <c r="X386" s="137"/>
      <c r="Y386" s="138"/>
    </row>
    <row r="387" spans="1:25" s="9" customFormat="1" ht="48" hidden="1" x14ac:dyDescent="0.2">
      <c r="A387" s="291" t="e">
        <f t="shared" si="17"/>
        <v>#VALUE!</v>
      </c>
      <c r="B387" s="13">
        <v>43922</v>
      </c>
      <c r="C387" s="13" t="str">
        <f t="shared" si="18"/>
        <v>USBP</v>
      </c>
      <c r="D387" s="11" t="s">
        <v>20</v>
      </c>
      <c r="E387" s="11" t="s">
        <v>131</v>
      </c>
      <c r="F387" s="11"/>
      <c r="G387" s="2" t="s">
        <v>72</v>
      </c>
      <c r="H387" s="163" t="str">
        <f t="shared" si="19"/>
        <v>McAllen, TX</v>
      </c>
      <c r="I387" s="129">
        <v>1</v>
      </c>
      <c r="J387" s="11" t="s">
        <v>73</v>
      </c>
      <c r="K387" s="11" t="s">
        <v>74</v>
      </c>
      <c r="L387" s="11" t="s">
        <v>73</v>
      </c>
      <c r="M387" s="11" t="s">
        <v>74</v>
      </c>
      <c r="N387" s="11" t="s">
        <v>543</v>
      </c>
      <c r="O387" s="11" t="s">
        <v>73</v>
      </c>
      <c r="P387" s="11" t="s">
        <v>74</v>
      </c>
      <c r="Q387" s="2"/>
      <c r="R387" s="190"/>
      <c r="S387" s="11" t="s">
        <v>76</v>
      </c>
      <c r="T387" s="190"/>
      <c r="U387" s="190"/>
      <c r="V387" s="9" t="s">
        <v>77</v>
      </c>
      <c r="W387" s="219" t="s">
        <v>544</v>
      </c>
      <c r="X387" s="137"/>
      <c r="Y387" s="138"/>
    </row>
    <row r="388" spans="1:25" s="9" customFormat="1" ht="64" hidden="1" x14ac:dyDescent="0.2">
      <c r="A388" s="291" t="e">
        <f t="shared" ref="A388:A451" si="21">A387+1</f>
        <v>#VALUE!</v>
      </c>
      <c r="B388" s="13">
        <v>43918</v>
      </c>
      <c r="C388" s="13" t="str">
        <f t="shared" si="18"/>
        <v>USBP</v>
      </c>
      <c r="D388" s="11" t="s">
        <v>27</v>
      </c>
      <c r="E388" s="35" t="s">
        <v>27</v>
      </c>
      <c r="F388" s="35" t="s">
        <v>202</v>
      </c>
      <c r="G388" s="2" t="s">
        <v>86</v>
      </c>
      <c r="H388" s="163" t="str">
        <f t="shared" si="19"/>
        <v>Selfridge ANGB, MI</v>
      </c>
      <c r="I388" s="129">
        <v>1</v>
      </c>
      <c r="J388" s="11" t="s">
        <v>73</v>
      </c>
      <c r="K388" s="11" t="s">
        <v>74</v>
      </c>
      <c r="L388" s="11" t="s">
        <v>73</v>
      </c>
      <c r="M388" s="11" t="s">
        <v>74</v>
      </c>
      <c r="N388" s="11"/>
      <c r="O388" s="11" t="s">
        <v>74</v>
      </c>
      <c r="P388" s="11" t="s">
        <v>74</v>
      </c>
      <c r="Q388" s="2"/>
      <c r="R388" s="190"/>
      <c r="S388" s="11" t="s">
        <v>76</v>
      </c>
      <c r="T388" s="190"/>
      <c r="U388" s="190"/>
      <c r="V388" s="9" t="s">
        <v>77</v>
      </c>
      <c r="W388" s="226" t="s">
        <v>545</v>
      </c>
      <c r="X388" s="159"/>
      <c r="Y388" s="159"/>
    </row>
    <row r="389" spans="1:25" s="9" customFormat="1" ht="48" hidden="1" x14ac:dyDescent="0.2">
      <c r="A389" s="291" t="e">
        <f t="shared" si="21"/>
        <v>#VALUE!</v>
      </c>
      <c r="B389" s="37">
        <v>43920</v>
      </c>
      <c r="C389" s="13" t="str">
        <f t="shared" si="18"/>
        <v>USBP</v>
      </c>
      <c r="D389" s="35" t="s">
        <v>25</v>
      </c>
      <c r="E389" s="35" t="s">
        <v>373</v>
      </c>
      <c r="F389" s="35"/>
      <c r="G389" s="2" t="s">
        <v>86</v>
      </c>
      <c r="H389" s="163" t="str">
        <f t="shared" si="19"/>
        <v>Marfa, TX</v>
      </c>
      <c r="I389" s="252">
        <v>1</v>
      </c>
      <c r="J389" s="35" t="s">
        <v>73</v>
      </c>
      <c r="K389" s="35" t="s">
        <v>74</v>
      </c>
      <c r="L389" s="35" t="s">
        <v>73</v>
      </c>
      <c r="M389" s="35" t="s">
        <v>74</v>
      </c>
      <c r="N389" s="11" t="s">
        <v>546</v>
      </c>
      <c r="O389" s="11" t="s">
        <v>74</v>
      </c>
      <c r="P389" s="11" t="s">
        <v>74</v>
      </c>
      <c r="Q389" s="2"/>
      <c r="R389" s="190"/>
      <c r="S389" s="11" t="s">
        <v>76</v>
      </c>
      <c r="T389" s="190"/>
      <c r="U389" s="190"/>
      <c r="V389" s="9" t="s">
        <v>96</v>
      </c>
      <c r="W389" s="216" t="s">
        <v>547</v>
      </c>
      <c r="X389" s="55"/>
      <c r="Y389" s="163"/>
    </row>
    <row r="390" spans="1:25" s="9" customFormat="1" ht="32" hidden="1" x14ac:dyDescent="0.2">
      <c r="A390" s="291" t="e">
        <f t="shared" si="21"/>
        <v>#VALUE!</v>
      </c>
      <c r="B390" s="46">
        <v>43922</v>
      </c>
      <c r="C390" s="13" t="str">
        <f t="shared" ref="C390:C453" si="22">"USBP"</f>
        <v>USBP</v>
      </c>
      <c r="D390" s="45" t="s">
        <v>29</v>
      </c>
      <c r="E390" s="35" t="s">
        <v>548</v>
      </c>
      <c r="F390" s="35"/>
      <c r="G390" s="44" t="s">
        <v>86</v>
      </c>
      <c r="H390" s="163" t="str">
        <f t="shared" si="19"/>
        <v>Scobey, MT</v>
      </c>
      <c r="I390" s="249">
        <v>1</v>
      </c>
      <c r="J390" s="45" t="s">
        <v>73</v>
      </c>
      <c r="K390" s="45" t="s">
        <v>74</v>
      </c>
      <c r="L390" s="45" t="s">
        <v>73</v>
      </c>
      <c r="M390" s="45" t="s">
        <v>74</v>
      </c>
      <c r="N390" s="43" t="s">
        <v>430</v>
      </c>
      <c r="O390" s="11" t="s">
        <v>73</v>
      </c>
      <c r="P390" s="43" t="s">
        <v>73</v>
      </c>
      <c r="Q390" s="44" t="s">
        <v>75</v>
      </c>
      <c r="R390" s="190"/>
      <c r="S390" s="11" t="s">
        <v>76</v>
      </c>
      <c r="T390" s="190"/>
      <c r="U390" s="190"/>
      <c r="V390" s="9" t="s">
        <v>77</v>
      </c>
      <c r="W390" s="216" t="s">
        <v>549</v>
      </c>
      <c r="X390" s="47"/>
      <c r="Y390" s="48"/>
    </row>
    <row r="391" spans="1:25" s="9" customFormat="1" ht="160" hidden="1" x14ac:dyDescent="0.2">
      <c r="A391" s="291" t="e">
        <f t="shared" si="21"/>
        <v>#VALUE!</v>
      </c>
      <c r="B391" s="13">
        <v>43916</v>
      </c>
      <c r="C391" s="13" t="str">
        <f t="shared" si="22"/>
        <v>USBP</v>
      </c>
      <c r="D391" s="11" t="s">
        <v>20</v>
      </c>
      <c r="E391" s="11" t="s">
        <v>466</v>
      </c>
      <c r="F391" s="11"/>
      <c r="G391" s="2" t="s">
        <v>72</v>
      </c>
      <c r="H391" s="163" t="str">
        <f t="shared" si="19"/>
        <v>Brownsville, TX</v>
      </c>
      <c r="I391" s="129">
        <v>1</v>
      </c>
      <c r="J391" s="11" t="s">
        <v>73</v>
      </c>
      <c r="K391" s="11" t="s">
        <v>74</v>
      </c>
      <c r="L391" s="11" t="s">
        <v>73</v>
      </c>
      <c r="M391" s="11" t="s">
        <v>74</v>
      </c>
      <c r="N391" s="11" t="s">
        <v>280</v>
      </c>
      <c r="O391" s="11" t="s">
        <v>73</v>
      </c>
      <c r="P391" s="11" t="s">
        <v>74</v>
      </c>
      <c r="Q391" s="2"/>
      <c r="R391" s="190"/>
      <c r="S391" s="11" t="s">
        <v>76</v>
      </c>
      <c r="T391" s="190"/>
      <c r="U391" s="190"/>
      <c r="V391" s="9" t="s">
        <v>77</v>
      </c>
      <c r="W391" s="219" t="s">
        <v>550</v>
      </c>
      <c r="X391" s="137"/>
      <c r="Y391" s="138"/>
    </row>
    <row r="392" spans="1:25" s="9" customFormat="1" ht="176" hidden="1" x14ac:dyDescent="0.2">
      <c r="A392" s="291" t="e">
        <f t="shared" si="21"/>
        <v>#VALUE!</v>
      </c>
      <c r="B392" s="13">
        <v>43913</v>
      </c>
      <c r="C392" s="13" t="str">
        <f t="shared" si="22"/>
        <v>USBP</v>
      </c>
      <c r="D392" s="11" t="s">
        <v>36</v>
      </c>
      <c r="E392" s="11" t="s">
        <v>36</v>
      </c>
      <c r="F392" s="11"/>
      <c r="G392" s="44" t="s">
        <v>89</v>
      </c>
      <c r="H392" s="163" t="str">
        <f t="shared" si="19"/>
        <v>Yuma, AZ</v>
      </c>
      <c r="I392" s="129">
        <v>1</v>
      </c>
      <c r="J392" s="11" t="s">
        <v>73</v>
      </c>
      <c r="K392" s="11" t="s">
        <v>74</v>
      </c>
      <c r="L392" s="11" t="s">
        <v>73</v>
      </c>
      <c r="M392" s="11" t="s">
        <v>74</v>
      </c>
      <c r="N392" s="11" t="s">
        <v>551</v>
      </c>
      <c r="O392" s="11" t="s">
        <v>74</v>
      </c>
      <c r="P392" s="11" t="s">
        <v>74</v>
      </c>
      <c r="Q392" s="2"/>
      <c r="R392" s="190"/>
      <c r="S392" s="11" t="s">
        <v>76</v>
      </c>
      <c r="T392" s="190"/>
      <c r="U392" s="190"/>
      <c r="V392" s="9" t="s">
        <v>96</v>
      </c>
      <c r="W392" s="226" t="s">
        <v>552</v>
      </c>
      <c r="X392" s="156">
        <v>43910</v>
      </c>
      <c r="Y392" s="159" t="s">
        <v>188</v>
      </c>
    </row>
    <row r="393" spans="1:25" s="66" customFormat="1" ht="32" hidden="1" x14ac:dyDescent="0.2">
      <c r="A393" s="291" t="e">
        <f t="shared" si="21"/>
        <v>#VALUE!</v>
      </c>
      <c r="B393" s="137">
        <v>43924</v>
      </c>
      <c r="C393" s="13" t="str">
        <f t="shared" si="22"/>
        <v>USBP</v>
      </c>
      <c r="D393" s="45" t="s">
        <v>17</v>
      </c>
      <c r="E393" s="138" t="s">
        <v>123</v>
      </c>
      <c r="F393" s="138"/>
      <c r="G393" s="44" t="s">
        <v>72</v>
      </c>
      <c r="H393" s="163" t="str">
        <f t="shared" si="19"/>
        <v>Laredo, TX</v>
      </c>
      <c r="I393" s="249">
        <v>1</v>
      </c>
      <c r="J393" s="45" t="s">
        <v>74</v>
      </c>
      <c r="K393" s="45" t="s">
        <v>74</v>
      </c>
      <c r="L393" s="45" t="s">
        <v>73</v>
      </c>
      <c r="M393" s="45" t="s">
        <v>74</v>
      </c>
      <c r="N393" s="43"/>
      <c r="O393" s="11" t="s">
        <v>74</v>
      </c>
      <c r="P393" s="45" t="s">
        <v>74</v>
      </c>
      <c r="Q393" s="44"/>
      <c r="R393" s="190"/>
      <c r="S393" s="11" t="s">
        <v>76</v>
      </c>
      <c r="T393" s="190"/>
      <c r="U393" s="190"/>
      <c r="V393" s="66" t="s">
        <v>77</v>
      </c>
      <c r="W393" s="216" t="s">
        <v>553</v>
      </c>
      <c r="X393" s="47"/>
      <c r="Y393" s="48"/>
    </row>
    <row r="394" spans="1:25" s="9" customFormat="1" ht="16.5" hidden="1" customHeight="1" x14ac:dyDescent="0.2">
      <c r="A394" s="291" t="e">
        <f t="shared" si="21"/>
        <v>#VALUE!</v>
      </c>
      <c r="B394" s="13">
        <v>43912</v>
      </c>
      <c r="C394" s="13" t="str">
        <f t="shared" si="22"/>
        <v>USBP</v>
      </c>
      <c r="D394" s="11" t="s">
        <v>34</v>
      </c>
      <c r="E394" s="35" t="s">
        <v>206</v>
      </c>
      <c r="F394" s="35"/>
      <c r="G394" s="2" t="s">
        <v>89</v>
      </c>
      <c r="H394" s="163" t="str">
        <f t="shared" si="19"/>
        <v>El Centro, CA</v>
      </c>
      <c r="I394" s="129">
        <v>1</v>
      </c>
      <c r="J394" s="11" t="s">
        <v>74</v>
      </c>
      <c r="K394" s="11" t="s">
        <v>74</v>
      </c>
      <c r="L394" s="11" t="s">
        <v>73</v>
      </c>
      <c r="M394" s="11" t="s">
        <v>74</v>
      </c>
      <c r="N394" s="11" t="s">
        <v>338</v>
      </c>
      <c r="O394" s="11" t="s">
        <v>73</v>
      </c>
      <c r="P394" s="11" t="s">
        <v>74</v>
      </c>
      <c r="Q394" s="231"/>
      <c r="R394" s="190"/>
      <c r="S394" s="11" t="s">
        <v>76</v>
      </c>
      <c r="T394" s="190"/>
      <c r="U394" s="190"/>
      <c r="V394" s="9" t="s">
        <v>77</v>
      </c>
      <c r="W394" s="215" t="s">
        <v>554</v>
      </c>
      <c r="X394" s="170">
        <v>43912</v>
      </c>
      <c r="Y394" s="171" t="s">
        <v>188</v>
      </c>
    </row>
    <row r="395" spans="1:25" s="9" customFormat="1" ht="32" hidden="1" x14ac:dyDescent="0.2">
      <c r="A395" s="291" t="e">
        <f t="shared" si="21"/>
        <v>#VALUE!</v>
      </c>
      <c r="B395" s="46">
        <v>43921</v>
      </c>
      <c r="C395" s="13" t="str">
        <f t="shared" si="22"/>
        <v>USBP</v>
      </c>
      <c r="D395" s="45" t="s">
        <v>39</v>
      </c>
      <c r="E395" s="35" t="s">
        <v>40</v>
      </c>
      <c r="F395" s="35"/>
      <c r="G395" s="44" t="s">
        <v>159</v>
      </c>
      <c r="H395" s="163" t="str">
        <f t="shared" si="19"/>
        <v>Washington, D.C.</v>
      </c>
      <c r="I395" s="249">
        <v>1</v>
      </c>
      <c r="J395" s="45" t="s">
        <v>74</v>
      </c>
      <c r="K395" s="45" t="s">
        <v>73</v>
      </c>
      <c r="L395" s="45" t="s">
        <v>73</v>
      </c>
      <c r="M395" s="45" t="s">
        <v>74</v>
      </c>
      <c r="N395" s="43" t="s">
        <v>430</v>
      </c>
      <c r="O395" s="11" t="s">
        <v>74</v>
      </c>
      <c r="P395" s="43" t="s">
        <v>74</v>
      </c>
      <c r="Q395" s="44"/>
      <c r="R395" s="190"/>
      <c r="S395" s="11" t="s">
        <v>76</v>
      </c>
      <c r="T395" s="190"/>
      <c r="U395" s="190"/>
      <c r="V395" s="9" t="s">
        <v>555</v>
      </c>
      <c r="W395" s="216" t="s">
        <v>556</v>
      </c>
      <c r="X395" s="159" t="s">
        <v>555</v>
      </c>
      <c r="Y395" s="157"/>
    </row>
    <row r="396" spans="1:25" s="9" customFormat="1" ht="32" hidden="1" x14ac:dyDescent="0.2">
      <c r="A396" s="291" t="e">
        <f t="shared" si="21"/>
        <v>#VALUE!</v>
      </c>
      <c r="B396" s="46">
        <v>43921</v>
      </c>
      <c r="C396" s="13" t="str">
        <f t="shared" si="22"/>
        <v>USBP</v>
      </c>
      <c r="D396" s="45" t="s">
        <v>39</v>
      </c>
      <c r="E396" s="35" t="s">
        <v>40</v>
      </c>
      <c r="F396" s="35"/>
      <c r="G396" s="44" t="s">
        <v>159</v>
      </c>
      <c r="H396" s="163" t="str">
        <f t="shared" si="19"/>
        <v>Washington, D.C.</v>
      </c>
      <c r="I396" s="249">
        <v>1</v>
      </c>
      <c r="J396" s="45" t="s">
        <v>74</v>
      </c>
      <c r="K396" s="45" t="s">
        <v>73</v>
      </c>
      <c r="L396" s="45" t="s">
        <v>73</v>
      </c>
      <c r="M396" s="45" t="s">
        <v>74</v>
      </c>
      <c r="N396" s="43" t="s">
        <v>430</v>
      </c>
      <c r="O396" s="11" t="s">
        <v>74</v>
      </c>
      <c r="P396" s="43" t="s">
        <v>74</v>
      </c>
      <c r="Q396" s="44"/>
      <c r="R396" s="190"/>
      <c r="S396" s="11" t="s">
        <v>76</v>
      </c>
      <c r="T396" s="190"/>
      <c r="U396" s="190"/>
      <c r="V396" s="9" t="s">
        <v>555</v>
      </c>
      <c r="W396" s="216" t="s">
        <v>556</v>
      </c>
      <c r="X396" s="159" t="s">
        <v>555</v>
      </c>
      <c r="Y396" s="157"/>
    </row>
    <row r="397" spans="1:25" s="9" customFormat="1" ht="32" hidden="1" x14ac:dyDescent="0.2">
      <c r="A397" s="291" t="e">
        <f t="shared" si="21"/>
        <v>#VALUE!</v>
      </c>
      <c r="B397" s="46">
        <v>43921</v>
      </c>
      <c r="C397" s="13" t="str">
        <f t="shared" si="22"/>
        <v>USBP</v>
      </c>
      <c r="D397" s="45" t="s">
        <v>39</v>
      </c>
      <c r="E397" s="35" t="s">
        <v>42</v>
      </c>
      <c r="F397" s="35"/>
      <c r="G397" s="44" t="s">
        <v>159</v>
      </c>
      <c r="H397" s="163" t="str">
        <f t="shared" si="19"/>
        <v>Washington, D.C.</v>
      </c>
      <c r="I397" s="249">
        <v>1</v>
      </c>
      <c r="J397" s="45" t="s">
        <v>74</v>
      </c>
      <c r="K397" s="45" t="s">
        <v>73</v>
      </c>
      <c r="L397" s="45" t="s">
        <v>73</v>
      </c>
      <c r="M397" s="45" t="s">
        <v>74</v>
      </c>
      <c r="N397" s="43" t="s">
        <v>430</v>
      </c>
      <c r="O397" s="11" t="s">
        <v>74</v>
      </c>
      <c r="P397" s="43" t="s">
        <v>74</v>
      </c>
      <c r="Q397" s="44"/>
      <c r="R397" s="190"/>
      <c r="S397" s="11" t="s">
        <v>76</v>
      </c>
      <c r="T397" s="190"/>
      <c r="U397" s="190"/>
      <c r="V397" s="9" t="s">
        <v>555</v>
      </c>
      <c r="W397" s="216" t="s">
        <v>556</v>
      </c>
      <c r="X397" s="159" t="s">
        <v>555</v>
      </c>
      <c r="Y397" s="157"/>
    </row>
    <row r="398" spans="1:25" s="9" customFormat="1" ht="32" hidden="1" x14ac:dyDescent="0.2">
      <c r="A398" s="291" t="e">
        <f t="shared" si="21"/>
        <v>#VALUE!</v>
      </c>
      <c r="B398" s="46">
        <v>43921</v>
      </c>
      <c r="C398" s="13" t="str">
        <f t="shared" si="22"/>
        <v>USBP</v>
      </c>
      <c r="D398" s="45" t="s">
        <v>1499</v>
      </c>
      <c r="E398" s="35" t="s">
        <v>1499</v>
      </c>
      <c r="F398" s="35"/>
      <c r="G398" s="44" t="s">
        <v>159</v>
      </c>
      <c r="H398" s="163" t="str">
        <f t="shared" si="19"/>
        <v>Harpers Ferry, WV</v>
      </c>
      <c r="I398" s="249">
        <v>0</v>
      </c>
      <c r="J398" s="45" t="s">
        <v>74</v>
      </c>
      <c r="K398" s="45" t="s">
        <v>73</v>
      </c>
      <c r="L398" s="45" t="s">
        <v>73</v>
      </c>
      <c r="M398" s="45" t="s">
        <v>74</v>
      </c>
      <c r="N398" s="43" t="s">
        <v>430</v>
      </c>
      <c r="O398" s="11" t="s">
        <v>74</v>
      </c>
      <c r="P398" s="43" t="s">
        <v>74</v>
      </c>
      <c r="Q398" s="44"/>
      <c r="R398" s="190"/>
      <c r="S398" s="11" t="s">
        <v>76</v>
      </c>
      <c r="T398" s="190"/>
      <c r="U398" s="190"/>
      <c r="V398" s="9" t="s">
        <v>96</v>
      </c>
      <c r="W398" s="216" t="s">
        <v>556</v>
      </c>
      <c r="X398" s="159" t="s">
        <v>555</v>
      </c>
      <c r="Y398" s="157"/>
    </row>
    <row r="399" spans="1:25" s="9" customFormat="1" ht="32" hidden="1" x14ac:dyDescent="0.2">
      <c r="A399" s="291" t="e">
        <f t="shared" si="21"/>
        <v>#VALUE!</v>
      </c>
      <c r="B399" s="46">
        <v>43921</v>
      </c>
      <c r="C399" s="13" t="str">
        <f t="shared" si="22"/>
        <v>USBP</v>
      </c>
      <c r="D399" s="45" t="s">
        <v>1499</v>
      </c>
      <c r="E399" s="35" t="s">
        <v>1499</v>
      </c>
      <c r="F399" s="35"/>
      <c r="G399" s="44" t="s">
        <v>159</v>
      </c>
      <c r="H399" s="163" t="str">
        <f t="shared" si="19"/>
        <v>Harpers Ferry, WV</v>
      </c>
      <c r="I399" s="249">
        <v>0</v>
      </c>
      <c r="J399" s="45" t="s">
        <v>74</v>
      </c>
      <c r="K399" s="45" t="s">
        <v>73</v>
      </c>
      <c r="L399" s="45" t="s">
        <v>73</v>
      </c>
      <c r="M399" s="45" t="s">
        <v>74</v>
      </c>
      <c r="N399" s="43" t="s">
        <v>430</v>
      </c>
      <c r="O399" s="11" t="s">
        <v>74</v>
      </c>
      <c r="P399" s="43" t="s">
        <v>74</v>
      </c>
      <c r="Q399" s="44"/>
      <c r="R399" s="190"/>
      <c r="S399" s="11" t="s">
        <v>76</v>
      </c>
      <c r="T399" s="190"/>
      <c r="U399" s="190"/>
      <c r="V399" s="9" t="s">
        <v>96</v>
      </c>
      <c r="W399" s="216" t="s">
        <v>556</v>
      </c>
      <c r="X399" s="159" t="s">
        <v>555</v>
      </c>
      <c r="Y399" s="157"/>
    </row>
    <row r="400" spans="1:25" s="66" customFormat="1" ht="32" hidden="1" x14ac:dyDescent="0.2">
      <c r="A400" s="291" t="e">
        <f t="shared" si="21"/>
        <v>#VALUE!</v>
      </c>
      <c r="B400" s="47">
        <v>43913</v>
      </c>
      <c r="C400" s="13" t="str">
        <f t="shared" si="22"/>
        <v>USBP</v>
      </c>
      <c r="D400" s="43" t="s">
        <v>35</v>
      </c>
      <c r="E400" s="43" t="s">
        <v>175</v>
      </c>
      <c r="F400" s="43"/>
      <c r="G400" s="44" t="s">
        <v>89</v>
      </c>
      <c r="H400" s="163" t="str">
        <f t="shared" si="19"/>
        <v>Naco, AZ</v>
      </c>
      <c r="I400" s="248">
        <v>1</v>
      </c>
      <c r="J400" s="43" t="s">
        <v>74</v>
      </c>
      <c r="K400" s="43" t="s">
        <v>74</v>
      </c>
      <c r="L400" s="43" t="s">
        <v>73</v>
      </c>
      <c r="M400" s="43" t="s">
        <v>74</v>
      </c>
      <c r="N400" s="11" t="s">
        <v>557</v>
      </c>
      <c r="O400" s="11" t="s">
        <v>73</v>
      </c>
      <c r="P400" s="43" t="s">
        <v>74</v>
      </c>
      <c r="Q400" s="44"/>
      <c r="R400" s="190"/>
      <c r="S400" s="11" t="s">
        <v>76</v>
      </c>
      <c r="T400" s="190"/>
      <c r="U400" s="190"/>
      <c r="V400" s="228" t="s">
        <v>77</v>
      </c>
      <c r="W400" s="227" t="s">
        <v>558</v>
      </c>
      <c r="X400" s="170" t="s">
        <v>199</v>
      </c>
      <c r="Y400" s="138" t="s">
        <v>188</v>
      </c>
    </row>
    <row r="401" spans="1:25" s="66" customFormat="1" ht="48" hidden="1" x14ac:dyDescent="0.2">
      <c r="A401" s="291" t="e">
        <f t="shared" si="21"/>
        <v>#VALUE!</v>
      </c>
      <c r="B401" s="47">
        <f>'USBP MASTER'!B483</f>
        <v>43917</v>
      </c>
      <c r="C401" s="13" t="str">
        <f t="shared" si="22"/>
        <v>USBP</v>
      </c>
      <c r="D401" s="43" t="s">
        <v>35</v>
      </c>
      <c r="E401" s="43" t="s">
        <v>501</v>
      </c>
      <c r="F401" s="43"/>
      <c r="G401" s="44" t="s">
        <v>89</v>
      </c>
      <c r="H401" s="163" t="str">
        <f t="shared" si="19"/>
        <v>Nogales, AZ</v>
      </c>
      <c r="I401" s="248">
        <v>1</v>
      </c>
      <c r="J401" s="43" t="s">
        <v>73</v>
      </c>
      <c r="K401" s="43" t="s">
        <v>74</v>
      </c>
      <c r="L401" s="43" t="s">
        <v>73</v>
      </c>
      <c r="M401" s="43" t="s">
        <v>74</v>
      </c>
      <c r="N401" s="11" t="s">
        <v>559</v>
      </c>
      <c r="O401" s="11" t="s">
        <v>73</v>
      </c>
      <c r="P401" s="43" t="s">
        <v>73</v>
      </c>
      <c r="Q401" s="44" t="s">
        <v>75</v>
      </c>
      <c r="R401" s="190"/>
      <c r="S401" s="11" t="s">
        <v>76</v>
      </c>
      <c r="T401" s="190"/>
      <c r="U401" s="190"/>
      <c r="V401" s="228" t="s">
        <v>77</v>
      </c>
      <c r="W401" s="219" t="s">
        <v>560</v>
      </c>
      <c r="X401" s="170"/>
      <c r="Y401" s="138"/>
    </row>
    <row r="402" spans="1:25" s="9" customFormat="1" ht="80" hidden="1" x14ac:dyDescent="0.2">
      <c r="A402" s="291" t="e">
        <f t="shared" si="21"/>
        <v>#VALUE!</v>
      </c>
      <c r="B402" s="13">
        <v>43927</v>
      </c>
      <c r="C402" s="13" t="str">
        <f t="shared" si="22"/>
        <v>USBP</v>
      </c>
      <c r="D402" s="11" t="s">
        <v>20</v>
      </c>
      <c r="E402" s="11" t="s">
        <v>131</v>
      </c>
      <c r="F402" s="11"/>
      <c r="G402" s="2" t="s">
        <v>72</v>
      </c>
      <c r="H402" s="163" t="str">
        <f t="shared" si="19"/>
        <v>McAllen, TX</v>
      </c>
      <c r="I402" s="129">
        <v>1</v>
      </c>
      <c r="J402" s="11" t="s">
        <v>74</v>
      </c>
      <c r="K402" s="11" t="s">
        <v>74</v>
      </c>
      <c r="L402" s="11" t="s">
        <v>73</v>
      </c>
      <c r="M402" s="11" t="s">
        <v>74</v>
      </c>
      <c r="N402" s="11"/>
      <c r="O402" s="11" t="s">
        <v>74</v>
      </c>
      <c r="P402" s="11" t="s">
        <v>74</v>
      </c>
      <c r="Q402" s="2"/>
      <c r="R402" s="190"/>
      <c r="S402" s="11" t="s">
        <v>76</v>
      </c>
      <c r="T402" s="190"/>
      <c r="U402" s="190"/>
      <c r="V402" s="9" t="s">
        <v>77</v>
      </c>
      <c r="W402" s="219" t="s">
        <v>561</v>
      </c>
      <c r="X402" s="137"/>
      <c r="Y402" s="138"/>
    </row>
    <row r="403" spans="1:25" s="9" customFormat="1" ht="48" hidden="1" x14ac:dyDescent="0.2">
      <c r="A403" s="291" t="e">
        <f t="shared" si="21"/>
        <v>#VALUE!</v>
      </c>
      <c r="B403" s="13">
        <v>43923</v>
      </c>
      <c r="C403" s="13" t="str">
        <f t="shared" si="22"/>
        <v>USBP</v>
      </c>
      <c r="D403" s="11" t="s">
        <v>28</v>
      </c>
      <c r="E403" s="35" t="s">
        <v>104</v>
      </c>
      <c r="F403" s="35"/>
      <c r="G403" s="2" t="s">
        <v>86</v>
      </c>
      <c r="H403" s="163" t="str">
        <f t="shared" si="19"/>
        <v>Santa Teresa, NM</v>
      </c>
      <c r="I403" s="129">
        <v>1</v>
      </c>
      <c r="J403" s="11" t="s">
        <v>73</v>
      </c>
      <c r="K403" s="11" t="s">
        <v>74</v>
      </c>
      <c r="L403" s="11" t="s">
        <v>73</v>
      </c>
      <c r="M403" s="11" t="s">
        <v>74</v>
      </c>
      <c r="N403" s="11"/>
      <c r="O403" s="11" t="s">
        <v>73</v>
      </c>
      <c r="P403" s="11" t="s">
        <v>74</v>
      </c>
      <c r="Q403" s="2"/>
      <c r="R403" s="190"/>
      <c r="S403" s="11" t="s">
        <v>76</v>
      </c>
      <c r="T403" s="190"/>
      <c r="U403" s="190"/>
      <c r="V403" s="9" t="s">
        <v>77</v>
      </c>
      <c r="W403" s="216" t="s">
        <v>562</v>
      </c>
      <c r="X403" s="137"/>
      <c r="Y403" s="158"/>
    </row>
    <row r="404" spans="1:25" s="9" customFormat="1" ht="32" hidden="1" x14ac:dyDescent="0.2">
      <c r="A404" s="291" t="e">
        <f t="shared" si="21"/>
        <v>#VALUE!</v>
      </c>
      <c r="B404" s="13">
        <v>43913</v>
      </c>
      <c r="C404" s="13" t="str">
        <f t="shared" si="22"/>
        <v>USBP</v>
      </c>
      <c r="D404" s="11" t="s">
        <v>20</v>
      </c>
      <c r="E404" s="11" t="s">
        <v>20</v>
      </c>
      <c r="F404" s="11"/>
      <c r="G404" s="2" t="s">
        <v>72</v>
      </c>
      <c r="H404" s="163" t="str">
        <f t="shared" si="19"/>
        <v>Edinburg, TX</v>
      </c>
      <c r="I404" s="129">
        <v>1</v>
      </c>
      <c r="J404" s="11" t="s">
        <v>73</v>
      </c>
      <c r="K404" s="11" t="s">
        <v>74</v>
      </c>
      <c r="L404" s="11" t="s">
        <v>73</v>
      </c>
      <c r="M404" s="11" t="s">
        <v>74</v>
      </c>
      <c r="N404" s="11" t="s">
        <v>213</v>
      </c>
      <c r="O404" s="11" t="s">
        <v>73</v>
      </c>
      <c r="P404" s="11" t="s">
        <v>73</v>
      </c>
      <c r="Q404" s="2" t="s">
        <v>75</v>
      </c>
      <c r="R404" s="190"/>
      <c r="S404" s="11" t="s">
        <v>76</v>
      </c>
      <c r="T404" s="190"/>
      <c r="U404" s="190"/>
      <c r="V404" s="9" t="s">
        <v>77</v>
      </c>
      <c r="W404" s="219" t="s">
        <v>563</v>
      </c>
      <c r="X404" s="137" t="s">
        <v>564</v>
      </c>
      <c r="Y404" s="138" t="s">
        <v>188</v>
      </c>
    </row>
    <row r="405" spans="1:25" s="9" customFormat="1" ht="32" hidden="1" x14ac:dyDescent="0.2">
      <c r="A405" s="291" t="e">
        <f t="shared" si="21"/>
        <v>#VALUE!</v>
      </c>
      <c r="B405" s="13">
        <v>43913</v>
      </c>
      <c r="C405" s="13" t="str">
        <f t="shared" si="22"/>
        <v>USBP</v>
      </c>
      <c r="D405" s="11" t="s">
        <v>20</v>
      </c>
      <c r="E405" s="11" t="s">
        <v>20</v>
      </c>
      <c r="F405" s="11"/>
      <c r="G405" s="2" t="s">
        <v>72</v>
      </c>
      <c r="H405" s="163" t="str">
        <f t="shared" si="19"/>
        <v>Edinburg, TX</v>
      </c>
      <c r="I405" s="129">
        <v>1</v>
      </c>
      <c r="J405" s="11" t="s">
        <v>73</v>
      </c>
      <c r="K405" s="11" t="s">
        <v>74</v>
      </c>
      <c r="L405" s="11" t="s">
        <v>73</v>
      </c>
      <c r="M405" s="11" t="s">
        <v>74</v>
      </c>
      <c r="N405" s="11" t="s">
        <v>213</v>
      </c>
      <c r="O405" s="11" t="s">
        <v>73</v>
      </c>
      <c r="P405" s="11" t="s">
        <v>73</v>
      </c>
      <c r="Q405" s="2" t="s">
        <v>75</v>
      </c>
      <c r="R405" s="190"/>
      <c r="S405" s="11" t="s">
        <v>76</v>
      </c>
      <c r="T405" s="190"/>
      <c r="U405" s="190"/>
      <c r="V405" s="9" t="s">
        <v>77</v>
      </c>
      <c r="W405" s="219" t="s">
        <v>563</v>
      </c>
      <c r="X405" s="137"/>
      <c r="Y405" s="138"/>
    </row>
    <row r="406" spans="1:25" s="9" customFormat="1" ht="32" hidden="1" x14ac:dyDescent="0.2">
      <c r="A406" s="291" t="e">
        <f t="shared" si="21"/>
        <v>#VALUE!</v>
      </c>
      <c r="B406" s="13">
        <v>43913</v>
      </c>
      <c r="C406" s="13" t="str">
        <f t="shared" si="22"/>
        <v>USBP</v>
      </c>
      <c r="D406" s="11" t="s">
        <v>20</v>
      </c>
      <c r="E406" s="11" t="s">
        <v>20</v>
      </c>
      <c r="F406" s="11"/>
      <c r="G406" s="2" t="s">
        <v>72</v>
      </c>
      <c r="H406" s="163" t="str">
        <f t="shared" si="19"/>
        <v>Edinburg, TX</v>
      </c>
      <c r="I406" s="129">
        <v>1</v>
      </c>
      <c r="J406" s="11" t="s">
        <v>73</v>
      </c>
      <c r="K406" s="11" t="s">
        <v>74</v>
      </c>
      <c r="L406" s="11" t="s">
        <v>73</v>
      </c>
      <c r="M406" s="11" t="s">
        <v>74</v>
      </c>
      <c r="N406" s="11" t="s">
        <v>213</v>
      </c>
      <c r="O406" s="11" t="s">
        <v>73</v>
      </c>
      <c r="P406" s="11" t="s">
        <v>73</v>
      </c>
      <c r="Q406" s="2" t="s">
        <v>75</v>
      </c>
      <c r="R406" s="190"/>
      <c r="S406" s="11" t="s">
        <v>76</v>
      </c>
      <c r="T406" s="190"/>
      <c r="U406" s="190"/>
      <c r="V406" s="9" t="s">
        <v>77</v>
      </c>
      <c r="W406" s="219" t="s">
        <v>563</v>
      </c>
      <c r="X406" s="137"/>
      <c r="Y406" s="138"/>
    </row>
    <row r="407" spans="1:25" s="9" customFormat="1" ht="32" hidden="1" x14ac:dyDescent="0.2">
      <c r="A407" s="291" t="e">
        <f t="shared" si="21"/>
        <v>#VALUE!</v>
      </c>
      <c r="B407" s="13">
        <v>43913</v>
      </c>
      <c r="C407" s="13" t="str">
        <f t="shared" si="22"/>
        <v>USBP</v>
      </c>
      <c r="D407" s="11" t="s">
        <v>20</v>
      </c>
      <c r="E407" s="11" t="s">
        <v>20</v>
      </c>
      <c r="F407" s="11"/>
      <c r="G407" s="2" t="s">
        <v>72</v>
      </c>
      <c r="H407" s="163" t="str">
        <f t="shared" si="19"/>
        <v>Edinburg, TX</v>
      </c>
      <c r="I407" s="129">
        <v>1</v>
      </c>
      <c r="J407" s="11" t="s">
        <v>73</v>
      </c>
      <c r="K407" s="11" t="s">
        <v>74</v>
      </c>
      <c r="L407" s="11" t="s">
        <v>73</v>
      </c>
      <c r="M407" s="11" t="s">
        <v>74</v>
      </c>
      <c r="N407" s="11" t="s">
        <v>213</v>
      </c>
      <c r="O407" s="11" t="s">
        <v>73</v>
      </c>
      <c r="P407" s="11" t="s">
        <v>73</v>
      </c>
      <c r="Q407" s="2" t="s">
        <v>75</v>
      </c>
      <c r="R407" s="190"/>
      <c r="S407" s="11" t="s">
        <v>76</v>
      </c>
      <c r="T407" s="190"/>
      <c r="U407" s="190"/>
      <c r="V407" s="9" t="s">
        <v>77</v>
      </c>
      <c r="W407" s="219" t="s">
        <v>563</v>
      </c>
      <c r="X407" s="137"/>
      <c r="Y407" s="138"/>
    </row>
    <row r="408" spans="1:25" s="9" customFormat="1" ht="48" hidden="1" x14ac:dyDescent="0.2">
      <c r="A408" s="291" t="e">
        <f t="shared" si="21"/>
        <v>#VALUE!</v>
      </c>
      <c r="B408" s="13">
        <v>43915</v>
      </c>
      <c r="C408" s="13" t="str">
        <f t="shared" si="22"/>
        <v>USBP</v>
      </c>
      <c r="D408" s="11" t="s">
        <v>20</v>
      </c>
      <c r="E408" s="11" t="s">
        <v>565</v>
      </c>
      <c r="F408" s="11"/>
      <c r="G408" s="2" t="s">
        <v>72</v>
      </c>
      <c r="H408" s="163" t="str">
        <f t="shared" si="19"/>
        <v>Corpus Christi, TX</v>
      </c>
      <c r="I408" s="129">
        <v>1</v>
      </c>
      <c r="J408" s="11" t="s">
        <v>73</v>
      </c>
      <c r="K408" s="11" t="s">
        <v>74</v>
      </c>
      <c r="L408" s="11" t="s">
        <v>73</v>
      </c>
      <c r="M408" s="11" t="s">
        <v>74</v>
      </c>
      <c r="N408" s="11" t="s">
        <v>311</v>
      </c>
      <c r="O408" s="11" t="s">
        <v>74</v>
      </c>
      <c r="P408" s="11" t="s">
        <v>74</v>
      </c>
      <c r="Q408" s="11"/>
      <c r="R408" s="190"/>
      <c r="S408" s="11" t="s">
        <v>76</v>
      </c>
      <c r="T408" s="190"/>
      <c r="U408" s="190"/>
      <c r="V408" s="9" t="s">
        <v>77</v>
      </c>
      <c r="W408" s="219" t="s">
        <v>566</v>
      </c>
      <c r="X408" s="137">
        <v>43915</v>
      </c>
      <c r="Y408" s="138" t="s">
        <v>188</v>
      </c>
    </row>
    <row r="409" spans="1:25" s="9" customFormat="1" ht="160" hidden="1" x14ac:dyDescent="0.2">
      <c r="A409" s="291" t="e">
        <f t="shared" si="21"/>
        <v>#VALUE!</v>
      </c>
      <c r="B409" s="13">
        <v>43915</v>
      </c>
      <c r="C409" s="13" t="str">
        <f t="shared" si="22"/>
        <v>USBP</v>
      </c>
      <c r="D409" s="11" t="s">
        <v>20</v>
      </c>
      <c r="E409" s="11" t="s">
        <v>239</v>
      </c>
      <c r="F409" s="11"/>
      <c r="G409" s="2" t="s">
        <v>72</v>
      </c>
      <c r="H409" s="163" t="str">
        <f t="shared" si="19"/>
        <v>Harlingen, TX</v>
      </c>
      <c r="I409" s="129">
        <v>1</v>
      </c>
      <c r="J409" s="11" t="s">
        <v>74</v>
      </c>
      <c r="K409" s="11" t="s">
        <v>74</v>
      </c>
      <c r="L409" s="11" t="s">
        <v>74</v>
      </c>
      <c r="M409" s="11" t="s">
        <v>74</v>
      </c>
      <c r="N409" s="11" t="s">
        <v>311</v>
      </c>
      <c r="O409" s="11" t="s">
        <v>74</v>
      </c>
      <c r="P409" s="11" t="s">
        <v>74</v>
      </c>
      <c r="Q409" s="2"/>
      <c r="R409" s="190"/>
      <c r="S409" s="11" t="s">
        <v>76</v>
      </c>
      <c r="T409" s="190"/>
      <c r="U409" s="190"/>
      <c r="V409" s="9" t="s">
        <v>77</v>
      </c>
      <c r="W409" s="219" t="s">
        <v>567</v>
      </c>
      <c r="X409" s="137"/>
      <c r="Y409" s="138"/>
    </row>
    <row r="410" spans="1:25" s="9" customFormat="1" ht="64" hidden="1" x14ac:dyDescent="0.2">
      <c r="A410" s="291" t="e">
        <f t="shared" si="21"/>
        <v>#VALUE!</v>
      </c>
      <c r="B410" s="13">
        <v>43922</v>
      </c>
      <c r="C410" s="13" t="str">
        <f t="shared" si="22"/>
        <v>USBP</v>
      </c>
      <c r="D410" s="11" t="s">
        <v>20</v>
      </c>
      <c r="E410" s="11" t="s">
        <v>20</v>
      </c>
      <c r="F410" s="11"/>
      <c r="G410" s="2" t="s">
        <v>72</v>
      </c>
      <c r="H410" s="163" t="str">
        <f t="shared" si="19"/>
        <v>Edinburg, TX</v>
      </c>
      <c r="I410" s="129">
        <v>1</v>
      </c>
      <c r="J410" s="11" t="s">
        <v>73</v>
      </c>
      <c r="K410" s="11" t="s">
        <v>73</v>
      </c>
      <c r="L410" s="11" t="s">
        <v>73</v>
      </c>
      <c r="M410" s="11" t="s">
        <v>74</v>
      </c>
      <c r="N410" s="11" t="s">
        <v>471</v>
      </c>
      <c r="O410" s="11" t="s">
        <v>74</v>
      </c>
      <c r="P410" s="11" t="s">
        <v>74</v>
      </c>
      <c r="Q410" s="2"/>
      <c r="R410" s="190"/>
      <c r="S410" s="11" t="s">
        <v>76</v>
      </c>
      <c r="T410" s="190"/>
      <c r="U410" s="190"/>
      <c r="V410" s="9" t="s">
        <v>160</v>
      </c>
      <c r="W410" s="219" t="s">
        <v>568</v>
      </c>
      <c r="X410" s="137"/>
      <c r="Y410" s="138"/>
    </row>
    <row r="411" spans="1:25" s="9" customFormat="1" ht="96" hidden="1" x14ac:dyDescent="0.2">
      <c r="A411" s="291" t="e">
        <f t="shared" si="21"/>
        <v>#VALUE!</v>
      </c>
      <c r="B411" s="13">
        <v>43924</v>
      </c>
      <c r="C411" s="13" t="str">
        <f t="shared" si="22"/>
        <v>USBP</v>
      </c>
      <c r="D411" s="11" t="s">
        <v>20</v>
      </c>
      <c r="E411" s="11" t="s">
        <v>134</v>
      </c>
      <c r="F411" s="11"/>
      <c r="G411" s="2" t="s">
        <v>72</v>
      </c>
      <c r="H411" s="163" t="str">
        <f t="shared" si="19"/>
        <v>Rio Grand City, TX</v>
      </c>
      <c r="I411" s="129">
        <v>1</v>
      </c>
      <c r="J411" s="11" t="s">
        <v>73</v>
      </c>
      <c r="K411" s="11" t="s">
        <v>74</v>
      </c>
      <c r="L411" s="11" t="s">
        <v>73</v>
      </c>
      <c r="M411" s="11" t="s">
        <v>74</v>
      </c>
      <c r="N411" s="11"/>
      <c r="O411" s="11" t="s">
        <v>73</v>
      </c>
      <c r="P411" s="11" t="s">
        <v>73</v>
      </c>
      <c r="Q411" s="2" t="s">
        <v>75</v>
      </c>
      <c r="R411" s="190"/>
      <c r="S411" s="11" t="s">
        <v>76</v>
      </c>
      <c r="T411" s="190"/>
      <c r="U411" s="190"/>
      <c r="V411" s="9" t="s">
        <v>77</v>
      </c>
      <c r="W411" s="219" t="s">
        <v>569</v>
      </c>
      <c r="X411" s="137"/>
      <c r="Y411" s="138"/>
    </row>
    <row r="412" spans="1:25" s="9" customFormat="1" ht="80" hidden="1" x14ac:dyDescent="0.2">
      <c r="A412" s="291" t="e">
        <f t="shared" si="21"/>
        <v>#VALUE!</v>
      </c>
      <c r="B412" s="13">
        <v>43925</v>
      </c>
      <c r="C412" s="13" t="str">
        <f t="shared" si="22"/>
        <v>USBP</v>
      </c>
      <c r="D412" s="11" t="s">
        <v>20</v>
      </c>
      <c r="E412" s="11" t="s">
        <v>232</v>
      </c>
      <c r="F412" s="11"/>
      <c r="G412" s="2" t="s">
        <v>72</v>
      </c>
      <c r="H412" s="163" t="str">
        <f t="shared" si="19"/>
        <v>Weslaco, TX</v>
      </c>
      <c r="I412" s="129">
        <v>1</v>
      </c>
      <c r="J412" s="11" t="s">
        <v>74</v>
      </c>
      <c r="K412" s="11" t="s">
        <v>74</v>
      </c>
      <c r="L412" s="11" t="s">
        <v>73</v>
      </c>
      <c r="M412" s="11" t="s">
        <v>74</v>
      </c>
      <c r="N412" s="11"/>
      <c r="O412" s="11" t="s">
        <v>74</v>
      </c>
      <c r="P412" s="11" t="s">
        <v>74</v>
      </c>
      <c r="Q412" s="2"/>
      <c r="R412" s="190"/>
      <c r="S412" s="11" t="s">
        <v>76</v>
      </c>
      <c r="T412" s="190"/>
      <c r="U412" s="190"/>
      <c r="V412" s="9" t="s">
        <v>77</v>
      </c>
      <c r="W412" s="219" t="s">
        <v>570</v>
      </c>
      <c r="X412" s="137"/>
      <c r="Y412" s="138"/>
    </row>
    <row r="413" spans="1:25" s="9" customFormat="1" ht="80" hidden="1" x14ac:dyDescent="0.2">
      <c r="A413" s="291" t="e">
        <f t="shared" si="21"/>
        <v>#VALUE!</v>
      </c>
      <c r="B413" s="13">
        <v>43925</v>
      </c>
      <c r="C413" s="13" t="str">
        <f t="shared" si="22"/>
        <v>USBP</v>
      </c>
      <c r="D413" s="11" t="s">
        <v>20</v>
      </c>
      <c r="E413" s="11" t="s">
        <v>232</v>
      </c>
      <c r="F413" s="11"/>
      <c r="G413" s="2" t="s">
        <v>72</v>
      </c>
      <c r="H413" s="163" t="str">
        <f t="shared" si="19"/>
        <v>Weslaco, TX</v>
      </c>
      <c r="I413" s="129">
        <v>1</v>
      </c>
      <c r="J413" s="11" t="s">
        <v>74</v>
      </c>
      <c r="K413" s="11" t="s">
        <v>74</v>
      </c>
      <c r="L413" s="11" t="s">
        <v>73</v>
      </c>
      <c r="M413" s="11" t="s">
        <v>74</v>
      </c>
      <c r="N413" s="11"/>
      <c r="O413" s="11" t="s">
        <v>74</v>
      </c>
      <c r="P413" s="11" t="s">
        <v>74</v>
      </c>
      <c r="Q413" s="2"/>
      <c r="R413" s="190"/>
      <c r="S413" s="11" t="s">
        <v>76</v>
      </c>
      <c r="T413" s="190"/>
      <c r="U413" s="190"/>
      <c r="V413" s="9" t="s">
        <v>77</v>
      </c>
      <c r="W413" s="219" t="s">
        <v>570</v>
      </c>
      <c r="X413" s="137"/>
      <c r="Y413" s="138"/>
    </row>
    <row r="414" spans="1:25" s="9" customFormat="1" ht="80" hidden="1" x14ac:dyDescent="0.2">
      <c r="A414" s="291" t="e">
        <f t="shared" si="21"/>
        <v>#VALUE!</v>
      </c>
      <c r="B414" s="13">
        <v>43925</v>
      </c>
      <c r="C414" s="13" t="str">
        <f t="shared" si="22"/>
        <v>USBP</v>
      </c>
      <c r="D414" s="11" t="s">
        <v>20</v>
      </c>
      <c r="E414" s="11" t="s">
        <v>232</v>
      </c>
      <c r="F414" s="11"/>
      <c r="G414" s="2" t="s">
        <v>72</v>
      </c>
      <c r="H414" s="163" t="str">
        <f t="shared" si="19"/>
        <v>Weslaco, TX</v>
      </c>
      <c r="I414" s="129">
        <v>1</v>
      </c>
      <c r="J414" s="11" t="s">
        <v>74</v>
      </c>
      <c r="K414" s="11" t="s">
        <v>74</v>
      </c>
      <c r="L414" s="11" t="s">
        <v>73</v>
      </c>
      <c r="M414" s="11" t="s">
        <v>74</v>
      </c>
      <c r="N414" s="11"/>
      <c r="O414" s="11" t="s">
        <v>74</v>
      </c>
      <c r="P414" s="11" t="s">
        <v>74</v>
      </c>
      <c r="Q414" s="2"/>
      <c r="R414" s="190"/>
      <c r="S414" s="11" t="s">
        <v>76</v>
      </c>
      <c r="T414" s="190"/>
      <c r="U414" s="190"/>
      <c r="V414" s="9" t="s">
        <v>77</v>
      </c>
      <c r="W414" s="219" t="s">
        <v>570</v>
      </c>
      <c r="X414" s="137"/>
      <c r="Y414" s="138"/>
    </row>
    <row r="415" spans="1:25" s="9" customFormat="1" ht="128" hidden="1" x14ac:dyDescent="0.2">
      <c r="A415" s="291" t="e">
        <f t="shared" si="21"/>
        <v>#VALUE!</v>
      </c>
      <c r="B415" s="13">
        <v>43914</v>
      </c>
      <c r="C415" s="13" t="str">
        <f t="shared" si="22"/>
        <v>USBP</v>
      </c>
      <c r="D415" s="11" t="s">
        <v>27</v>
      </c>
      <c r="E415" s="35" t="s">
        <v>27</v>
      </c>
      <c r="F415" s="35" t="s">
        <v>85</v>
      </c>
      <c r="G415" s="2" t="s">
        <v>86</v>
      </c>
      <c r="H415" s="163" t="str">
        <f t="shared" si="19"/>
        <v>Selfridge ANGB, MI</v>
      </c>
      <c r="I415" s="129">
        <v>1</v>
      </c>
      <c r="J415" s="11" t="s">
        <v>73</v>
      </c>
      <c r="K415" s="11" t="s">
        <v>74</v>
      </c>
      <c r="L415" s="11" t="s">
        <v>73</v>
      </c>
      <c r="M415" s="11" t="s">
        <v>74</v>
      </c>
      <c r="N415" s="11" t="s">
        <v>311</v>
      </c>
      <c r="O415" s="11" t="s">
        <v>73</v>
      </c>
      <c r="P415" s="11" t="s">
        <v>73</v>
      </c>
      <c r="Q415" s="2" t="s">
        <v>75</v>
      </c>
      <c r="R415" s="190"/>
      <c r="S415" s="11" t="s">
        <v>76</v>
      </c>
      <c r="T415" s="190"/>
      <c r="U415" s="190"/>
      <c r="V415" s="29" t="s">
        <v>80</v>
      </c>
      <c r="W415" s="226" t="s">
        <v>571</v>
      </c>
      <c r="X415" s="156">
        <v>43914</v>
      </c>
      <c r="Y415" s="157" t="s">
        <v>188</v>
      </c>
    </row>
    <row r="416" spans="1:25" s="9" customFormat="1" ht="64" hidden="1" x14ac:dyDescent="0.2">
      <c r="A416" s="291" t="e">
        <f t="shared" si="21"/>
        <v>#VALUE!</v>
      </c>
      <c r="B416" s="13">
        <v>43922</v>
      </c>
      <c r="C416" s="13" t="str">
        <f t="shared" si="22"/>
        <v>USBP</v>
      </c>
      <c r="D416" s="11" t="s">
        <v>27</v>
      </c>
      <c r="E416" s="35" t="s">
        <v>27</v>
      </c>
      <c r="F416" s="35" t="s">
        <v>202</v>
      </c>
      <c r="G416" s="2" t="s">
        <v>86</v>
      </c>
      <c r="H416" s="163" t="str">
        <f t="shared" si="19"/>
        <v>Selfridge ANGB, MI</v>
      </c>
      <c r="I416" s="129">
        <v>1</v>
      </c>
      <c r="J416" s="11" t="s">
        <v>74</v>
      </c>
      <c r="K416" s="11" t="s">
        <v>73</v>
      </c>
      <c r="L416" s="11" t="s">
        <v>73</v>
      </c>
      <c r="M416" s="11" t="s">
        <v>74</v>
      </c>
      <c r="N416" s="11" t="s">
        <v>471</v>
      </c>
      <c r="O416" s="11" t="s">
        <v>74</v>
      </c>
      <c r="P416" s="11" t="s">
        <v>74</v>
      </c>
      <c r="Q416" s="2"/>
      <c r="R416" s="190"/>
      <c r="S416" s="11" t="s">
        <v>76</v>
      </c>
      <c r="T416" s="190"/>
      <c r="U416" s="190"/>
      <c r="V416" s="9" t="s">
        <v>77</v>
      </c>
      <c r="W416" s="226" t="s">
        <v>572</v>
      </c>
      <c r="X416" s="159"/>
      <c r="Y416" s="159"/>
    </row>
    <row r="417" spans="1:25" s="233" customFormat="1" ht="32" hidden="1" x14ac:dyDescent="0.2">
      <c r="A417" s="291" t="e">
        <f t="shared" si="21"/>
        <v>#VALUE!</v>
      </c>
      <c r="B417" s="137">
        <f>'USBP MASTER'!B357</f>
        <v>43922</v>
      </c>
      <c r="C417" s="13" t="str">
        <f t="shared" si="22"/>
        <v>USBP</v>
      </c>
      <c r="D417" s="138" t="s">
        <v>34</v>
      </c>
      <c r="E417" s="44" t="s">
        <v>34</v>
      </c>
      <c r="F417" s="44" t="s">
        <v>107</v>
      </c>
      <c r="G417" s="44" t="s">
        <v>89</v>
      </c>
      <c r="H417" s="163" t="str">
        <f t="shared" si="19"/>
        <v>El Centro, CA</v>
      </c>
      <c r="I417" s="253">
        <v>1</v>
      </c>
      <c r="J417" s="138" t="s">
        <v>74</v>
      </c>
      <c r="K417" s="138" t="s">
        <v>74</v>
      </c>
      <c r="L417" s="138" t="s">
        <v>73</v>
      </c>
      <c r="M417" s="138" t="s">
        <v>74</v>
      </c>
      <c r="N417" s="138"/>
      <c r="O417" s="11" t="s">
        <v>74</v>
      </c>
      <c r="P417" s="138" t="s">
        <v>74</v>
      </c>
      <c r="Q417" s="44"/>
      <c r="R417" s="190"/>
      <c r="S417" s="11" t="s">
        <v>76</v>
      </c>
      <c r="T417" s="190"/>
      <c r="U417" s="190"/>
      <c r="V417" s="233" t="s">
        <v>77</v>
      </c>
      <c r="W417" s="219" t="s">
        <v>462</v>
      </c>
      <c r="X417" s="138"/>
      <c r="Y417" s="138"/>
    </row>
    <row r="418" spans="1:25" s="9" customFormat="1" ht="63.75" hidden="1" customHeight="1" x14ac:dyDescent="0.2">
      <c r="A418" s="291" t="e">
        <f t="shared" si="21"/>
        <v>#VALUE!</v>
      </c>
      <c r="B418" s="13">
        <v>43913</v>
      </c>
      <c r="C418" s="13" t="str">
        <f t="shared" si="22"/>
        <v>USBP</v>
      </c>
      <c r="D418" s="11" t="s">
        <v>34</v>
      </c>
      <c r="E418" s="35" t="s">
        <v>34</v>
      </c>
      <c r="F418" s="35"/>
      <c r="G418" s="2" t="s">
        <v>89</v>
      </c>
      <c r="H418" s="163" t="str">
        <f t="shared" si="19"/>
        <v>El Centro, CA</v>
      </c>
      <c r="I418" s="129">
        <v>1</v>
      </c>
      <c r="J418" s="11" t="s">
        <v>73</v>
      </c>
      <c r="K418" s="11" t="s">
        <v>74</v>
      </c>
      <c r="L418" s="11" t="s">
        <v>73</v>
      </c>
      <c r="M418" s="11" t="s">
        <v>74</v>
      </c>
      <c r="N418" s="11" t="s">
        <v>213</v>
      </c>
      <c r="O418" s="11" t="s">
        <v>74</v>
      </c>
      <c r="P418" s="11" t="s">
        <v>74</v>
      </c>
      <c r="Q418" s="231"/>
      <c r="R418" s="190"/>
      <c r="S418" s="11" t="s">
        <v>76</v>
      </c>
      <c r="T418" s="190"/>
      <c r="U418" s="190"/>
      <c r="V418" s="9" t="s">
        <v>573</v>
      </c>
      <c r="W418" s="216" t="s">
        <v>574</v>
      </c>
      <c r="X418" s="137">
        <v>43909</v>
      </c>
      <c r="Y418" s="138" t="s">
        <v>188</v>
      </c>
    </row>
    <row r="419" spans="1:25" s="9" customFormat="1" ht="32" hidden="1" x14ac:dyDescent="0.2">
      <c r="A419" s="291" t="e">
        <f t="shared" si="21"/>
        <v>#VALUE!</v>
      </c>
      <c r="B419" s="13">
        <v>43915</v>
      </c>
      <c r="C419" s="13" t="str">
        <f t="shared" si="22"/>
        <v>USBP</v>
      </c>
      <c r="D419" s="11" t="s">
        <v>36</v>
      </c>
      <c r="E419" s="11" t="s">
        <v>288</v>
      </c>
      <c r="F419" s="11"/>
      <c r="G419" s="44" t="s">
        <v>89</v>
      </c>
      <c r="H419" s="163" t="str">
        <f t="shared" si="19"/>
        <v>Wellton, AZ</v>
      </c>
      <c r="I419" s="129">
        <v>1</v>
      </c>
      <c r="J419" s="11" t="s">
        <v>73</v>
      </c>
      <c r="K419" s="11" t="s">
        <v>74</v>
      </c>
      <c r="L419" s="11" t="s">
        <v>73</v>
      </c>
      <c r="M419" s="11" t="s">
        <v>74</v>
      </c>
      <c r="N419" s="11" t="s">
        <v>575</v>
      </c>
      <c r="O419" s="11" t="s">
        <v>73</v>
      </c>
      <c r="P419" s="11" t="s">
        <v>74</v>
      </c>
      <c r="Q419" s="2"/>
      <c r="R419" s="190"/>
      <c r="S419" s="11" t="s">
        <v>76</v>
      </c>
      <c r="T419" s="190"/>
      <c r="U419" s="190"/>
      <c r="V419" s="9" t="s">
        <v>77</v>
      </c>
      <c r="W419" s="226" t="s">
        <v>576</v>
      </c>
      <c r="X419" s="159" t="s">
        <v>199</v>
      </c>
      <c r="Y419" s="159" t="s">
        <v>188</v>
      </c>
    </row>
    <row r="420" spans="1:25" s="66" customFormat="1" ht="64" hidden="1" x14ac:dyDescent="0.2">
      <c r="A420" s="291" t="e">
        <f t="shared" si="21"/>
        <v>#VALUE!</v>
      </c>
      <c r="B420" s="137">
        <v>43915</v>
      </c>
      <c r="C420" s="13" t="str">
        <f t="shared" si="22"/>
        <v>USBP</v>
      </c>
      <c r="D420" s="45" t="s">
        <v>17</v>
      </c>
      <c r="E420" s="35" t="s">
        <v>17</v>
      </c>
      <c r="F420" s="35"/>
      <c r="G420" s="44" t="s">
        <v>72</v>
      </c>
      <c r="H420" s="163" t="str">
        <f t="shared" si="19"/>
        <v>Laredo, TX</v>
      </c>
      <c r="I420" s="249">
        <v>1</v>
      </c>
      <c r="J420" s="45" t="s">
        <v>74</v>
      </c>
      <c r="K420" s="45" t="s">
        <v>74</v>
      </c>
      <c r="L420" s="45" t="s">
        <v>73</v>
      </c>
      <c r="M420" s="45" t="s">
        <v>74</v>
      </c>
      <c r="N420" s="43" t="s">
        <v>280</v>
      </c>
      <c r="O420" s="11" t="s">
        <v>74</v>
      </c>
      <c r="P420" s="45" t="s">
        <v>74</v>
      </c>
      <c r="Q420" s="44"/>
      <c r="R420" s="190"/>
      <c r="S420" s="11" t="s">
        <v>76</v>
      </c>
      <c r="T420" s="190"/>
      <c r="U420" s="190"/>
      <c r="V420" s="66" t="s">
        <v>96</v>
      </c>
      <c r="W420" s="216" t="s">
        <v>577</v>
      </c>
      <c r="X420" s="47"/>
      <c r="Y420" s="48"/>
    </row>
    <row r="421" spans="1:25" s="66" customFormat="1" ht="64" hidden="1" x14ac:dyDescent="0.2">
      <c r="A421" s="291" t="e">
        <f t="shared" si="21"/>
        <v>#VALUE!</v>
      </c>
      <c r="B421" s="137">
        <f t="shared" ref="B421:B435" si="23">B420</f>
        <v>43915</v>
      </c>
      <c r="C421" s="13" t="str">
        <f t="shared" si="22"/>
        <v>USBP</v>
      </c>
      <c r="D421" s="45" t="s">
        <v>17</v>
      </c>
      <c r="E421" s="35" t="s">
        <v>17</v>
      </c>
      <c r="F421" s="35"/>
      <c r="G421" s="44" t="s">
        <v>72</v>
      </c>
      <c r="H421" s="163" t="str">
        <f t="shared" si="19"/>
        <v>Laredo, TX</v>
      </c>
      <c r="I421" s="249">
        <v>1</v>
      </c>
      <c r="J421" s="45" t="s">
        <v>74</v>
      </c>
      <c r="K421" s="45" t="s">
        <v>74</v>
      </c>
      <c r="L421" s="45" t="s">
        <v>73</v>
      </c>
      <c r="M421" s="45" t="s">
        <v>74</v>
      </c>
      <c r="N421" s="43" t="str">
        <f t="shared" ref="N421:N435" si="24">N420</f>
        <v>SQ began 03/26/2020</v>
      </c>
      <c r="O421" s="11" t="s">
        <v>74</v>
      </c>
      <c r="P421" s="45" t="s">
        <v>74</v>
      </c>
      <c r="Q421" s="44"/>
      <c r="R421" s="190"/>
      <c r="S421" s="11" t="s">
        <v>76</v>
      </c>
      <c r="T421" s="190"/>
      <c r="U421" s="190"/>
      <c r="V421" s="66" t="s">
        <v>96</v>
      </c>
      <c r="W421" s="216" t="s">
        <v>578</v>
      </c>
      <c r="X421" s="47"/>
      <c r="Y421" s="48"/>
    </row>
    <row r="422" spans="1:25" s="66" customFormat="1" ht="64" hidden="1" x14ac:dyDescent="0.2">
      <c r="A422" s="291" t="e">
        <f t="shared" si="21"/>
        <v>#VALUE!</v>
      </c>
      <c r="B422" s="137">
        <f t="shared" si="23"/>
        <v>43915</v>
      </c>
      <c r="C422" s="13" t="str">
        <f t="shared" si="22"/>
        <v>USBP</v>
      </c>
      <c r="D422" s="45" t="s">
        <v>17</v>
      </c>
      <c r="E422" s="35" t="s">
        <v>17</v>
      </c>
      <c r="F422" s="35"/>
      <c r="G422" s="44" t="s">
        <v>72</v>
      </c>
      <c r="H422" s="163" t="str">
        <f t="shared" si="19"/>
        <v>Laredo, TX</v>
      </c>
      <c r="I422" s="249">
        <v>1</v>
      </c>
      <c r="J422" s="45" t="s">
        <v>74</v>
      </c>
      <c r="K422" s="45" t="s">
        <v>74</v>
      </c>
      <c r="L422" s="45" t="s">
        <v>73</v>
      </c>
      <c r="M422" s="45" t="s">
        <v>74</v>
      </c>
      <c r="N422" s="43" t="str">
        <f t="shared" si="24"/>
        <v>SQ began 03/26/2020</v>
      </c>
      <c r="O422" s="11" t="s">
        <v>74</v>
      </c>
      <c r="P422" s="45" t="s">
        <v>74</v>
      </c>
      <c r="Q422" s="44"/>
      <c r="R422" s="190"/>
      <c r="S422" s="11" t="s">
        <v>76</v>
      </c>
      <c r="T422" s="190"/>
      <c r="U422" s="190"/>
      <c r="V422" s="66" t="s">
        <v>125</v>
      </c>
      <c r="W422" s="216" t="s">
        <v>579</v>
      </c>
      <c r="X422" s="47"/>
      <c r="Y422" s="48"/>
    </row>
    <row r="423" spans="1:25" s="66" customFormat="1" ht="64" hidden="1" x14ac:dyDescent="0.2">
      <c r="A423" s="291" t="e">
        <f t="shared" si="21"/>
        <v>#VALUE!</v>
      </c>
      <c r="B423" s="137">
        <f t="shared" si="23"/>
        <v>43915</v>
      </c>
      <c r="C423" s="13" t="str">
        <f t="shared" si="22"/>
        <v>USBP</v>
      </c>
      <c r="D423" s="45" t="s">
        <v>17</v>
      </c>
      <c r="E423" s="35" t="s">
        <v>17</v>
      </c>
      <c r="F423" s="35"/>
      <c r="G423" s="44" t="s">
        <v>72</v>
      </c>
      <c r="H423" s="163" t="str">
        <f t="shared" si="19"/>
        <v>Laredo, TX</v>
      </c>
      <c r="I423" s="249">
        <v>1</v>
      </c>
      <c r="J423" s="45" t="s">
        <v>74</v>
      </c>
      <c r="K423" s="45" t="s">
        <v>74</v>
      </c>
      <c r="L423" s="45" t="s">
        <v>73</v>
      </c>
      <c r="M423" s="45" t="s">
        <v>74</v>
      </c>
      <c r="N423" s="43" t="str">
        <f t="shared" si="24"/>
        <v>SQ began 03/26/2020</v>
      </c>
      <c r="O423" s="11" t="s">
        <v>74</v>
      </c>
      <c r="P423" s="45" t="s">
        <v>74</v>
      </c>
      <c r="Q423" s="44"/>
      <c r="R423" s="190"/>
      <c r="S423" s="11" t="s">
        <v>76</v>
      </c>
      <c r="T423" s="190"/>
      <c r="U423" s="190"/>
      <c r="V423" s="66" t="s">
        <v>160</v>
      </c>
      <c r="W423" s="216" t="s">
        <v>580</v>
      </c>
      <c r="X423" s="47"/>
      <c r="Y423" s="48"/>
    </row>
    <row r="424" spans="1:25" s="66" customFormat="1" ht="64" hidden="1" x14ac:dyDescent="0.2">
      <c r="A424" s="291" t="e">
        <f t="shared" si="21"/>
        <v>#VALUE!</v>
      </c>
      <c r="B424" s="137">
        <f t="shared" si="23"/>
        <v>43915</v>
      </c>
      <c r="C424" s="13" t="str">
        <f t="shared" si="22"/>
        <v>USBP</v>
      </c>
      <c r="D424" s="45" t="s">
        <v>17</v>
      </c>
      <c r="E424" s="35" t="s">
        <v>17</v>
      </c>
      <c r="F424" s="35"/>
      <c r="G424" s="44" t="s">
        <v>72</v>
      </c>
      <c r="H424" s="163" t="str">
        <f t="shared" si="19"/>
        <v>Laredo, TX</v>
      </c>
      <c r="I424" s="249">
        <v>1</v>
      </c>
      <c r="J424" s="45" t="s">
        <v>74</v>
      </c>
      <c r="K424" s="45" t="s">
        <v>74</v>
      </c>
      <c r="L424" s="45" t="s">
        <v>73</v>
      </c>
      <c r="M424" s="45" t="s">
        <v>74</v>
      </c>
      <c r="N424" s="43" t="str">
        <f t="shared" si="24"/>
        <v>SQ began 03/26/2020</v>
      </c>
      <c r="O424" s="11" t="s">
        <v>74</v>
      </c>
      <c r="P424" s="45" t="s">
        <v>74</v>
      </c>
      <c r="Q424" s="44"/>
      <c r="R424" s="190"/>
      <c r="S424" s="11" t="s">
        <v>76</v>
      </c>
      <c r="T424" s="190"/>
      <c r="U424" s="190"/>
      <c r="V424" s="66" t="s">
        <v>77</v>
      </c>
      <c r="W424" s="216" t="s">
        <v>581</v>
      </c>
      <c r="X424" s="47"/>
      <c r="Y424" s="48"/>
    </row>
    <row r="425" spans="1:25" s="66" customFormat="1" ht="64" hidden="1" x14ac:dyDescent="0.2">
      <c r="A425" s="291" t="e">
        <f t="shared" si="21"/>
        <v>#VALUE!</v>
      </c>
      <c r="B425" s="137">
        <f t="shared" si="23"/>
        <v>43915</v>
      </c>
      <c r="C425" s="13" t="str">
        <f t="shared" si="22"/>
        <v>USBP</v>
      </c>
      <c r="D425" s="45" t="s">
        <v>17</v>
      </c>
      <c r="E425" s="35" t="s">
        <v>17</v>
      </c>
      <c r="F425" s="35"/>
      <c r="G425" s="44" t="s">
        <v>72</v>
      </c>
      <c r="H425" s="163" t="str">
        <f t="shared" si="19"/>
        <v>Laredo, TX</v>
      </c>
      <c r="I425" s="249">
        <v>1</v>
      </c>
      <c r="J425" s="45" t="s">
        <v>74</v>
      </c>
      <c r="K425" s="45" t="s">
        <v>74</v>
      </c>
      <c r="L425" s="45" t="s">
        <v>73</v>
      </c>
      <c r="M425" s="45" t="s">
        <v>74</v>
      </c>
      <c r="N425" s="43" t="str">
        <f t="shared" si="24"/>
        <v>SQ began 03/26/2020</v>
      </c>
      <c r="O425" s="11" t="s">
        <v>74</v>
      </c>
      <c r="P425" s="45" t="s">
        <v>74</v>
      </c>
      <c r="Q425" s="44"/>
      <c r="R425" s="190"/>
      <c r="S425" s="11" t="s">
        <v>76</v>
      </c>
      <c r="T425" s="190"/>
      <c r="U425" s="190"/>
      <c r="V425" s="66" t="s">
        <v>77</v>
      </c>
      <c r="W425" s="216" t="s">
        <v>582</v>
      </c>
      <c r="X425" s="47"/>
      <c r="Y425" s="48"/>
    </row>
    <row r="426" spans="1:25" s="66" customFormat="1" ht="64" hidden="1" x14ac:dyDescent="0.2">
      <c r="A426" s="291" t="e">
        <f t="shared" si="21"/>
        <v>#VALUE!</v>
      </c>
      <c r="B426" s="137">
        <f t="shared" si="23"/>
        <v>43915</v>
      </c>
      <c r="C426" s="13" t="str">
        <f t="shared" si="22"/>
        <v>USBP</v>
      </c>
      <c r="D426" s="45" t="s">
        <v>17</v>
      </c>
      <c r="E426" s="35" t="s">
        <v>17</v>
      </c>
      <c r="F426" s="35"/>
      <c r="G426" s="44" t="s">
        <v>72</v>
      </c>
      <c r="H426" s="163" t="str">
        <f t="shared" si="19"/>
        <v>Laredo, TX</v>
      </c>
      <c r="I426" s="249">
        <v>1</v>
      </c>
      <c r="J426" s="45" t="s">
        <v>74</v>
      </c>
      <c r="K426" s="45" t="s">
        <v>74</v>
      </c>
      <c r="L426" s="45" t="s">
        <v>73</v>
      </c>
      <c r="M426" s="45" t="s">
        <v>74</v>
      </c>
      <c r="N426" s="43" t="str">
        <f t="shared" si="24"/>
        <v>SQ began 03/26/2020</v>
      </c>
      <c r="O426" s="11" t="s">
        <v>74</v>
      </c>
      <c r="P426" s="45" t="s">
        <v>74</v>
      </c>
      <c r="Q426" s="44"/>
      <c r="R426" s="190"/>
      <c r="S426" s="11" t="s">
        <v>76</v>
      </c>
      <c r="T426" s="190"/>
      <c r="U426" s="190"/>
      <c r="V426" s="66" t="s">
        <v>77</v>
      </c>
      <c r="W426" s="216" t="s">
        <v>583</v>
      </c>
      <c r="X426" s="47"/>
      <c r="Y426" s="48"/>
    </row>
    <row r="427" spans="1:25" s="66" customFormat="1" ht="64" hidden="1" x14ac:dyDescent="0.2">
      <c r="A427" s="291" t="e">
        <f t="shared" si="21"/>
        <v>#VALUE!</v>
      </c>
      <c r="B427" s="137">
        <f t="shared" si="23"/>
        <v>43915</v>
      </c>
      <c r="C427" s="13" t="str">
        <f t="shared" si="22"/>
        <v>USBP</v>
      </c>
      <c r="D427" s="45" t="s">
        <v>17</v>
      </c>
      <c r="E427" s="35" t="s">
        <v>17</v>
      </c>
      <c r="F427" s="35"/>
      <c r="G427" s="44" t="s">
        <v>72</v>
      </c>
      <c r="H427" s="163" t="str">
        <f t="shared" si="19"/>
        <v>Laredo, TX</v>
      </c>
      <c r="I427" s="249">
        <v>1</v>
      </c>
      <c r="J427" s="45" t="s">
        <v>74</v>
      </c>
      <c r="K427" s="45" t="s">
        <v>74</v>
      </c>
      <c r="L427" s="45" t="s">
        <v>73</v>
      </c>
      <c r="M427" s="45" t="s">
        <v>74</v>
      </c>
      <c r="N427" s="43" t="str">
        <f t="shared" si="24"/>
        <v>SQ began 03/26/2020</v>
      </c>
      <c r="O427" s="11" t="s">
        <v>74</v>
      </c>
      <c r="P427" s="45" t="s">
        <v>74</v>
      </c>
      <c r="Q427" s="44"/>
      <c r="R427" s="190"/>
      <c r="S427" s="11" t="s">
        <v>76</v>
      </c>
      <c r="T427" s="190"/>
      <c r="U427" s="190"/>
      <c r="V427" s="66" t="s">
        <v>77</v>
      </c>
      <c r="W427" s="216" t="s">
        <v>584</v>
      </c>
      <c r="X427" s="47"/>
      <c r="Y427" s="48"/>
    </row>
    <row r="428" spans="1:25" s="66" customFormat="1" ht="64" hidden="1" x14ac:dyDescent="0.2">
      <c r="A428" s="291" t="e">
        <f t="shared" si="21"/>
        <v>#VALUE!</v>
      </c>
      <c r="B428" s="137">
        <f t="shared" si="23"/>
        <v>43915</v>
      </c>
      <c r="C428" s="13" t="str">
        <f t="shared" si="22"/>
        <v>USBP</v>
      </c>
      <c r="D428" s="45" t="s">
        <v>17</v>
      </c>
      <c r="E428" s="35" t="s">
        <v>17</v>
      </c>
      <c r="F428" s="35"/>
      <c r="G428" s="44" t="s">
        <v>72</v>
      </c>
      <c r="H428" s="163" t="str">
        <f t="shared" ref="H428:H491" si="25">INDEX(STATIONLOCATION,MATCH(E428, STATIONCODES, 0))</f>
        <v>Laredo, TX</v>
      </c>
      <c r="I428" s="249">
        <v>1</v>
      </c>
      <c r="J428" s="45" t="s">
        <v>74</v>
      </c>
      <c r="K428" s="45" t="s">
        <v>74</v>
      </c>
      <c r="L428" s="45" t="s">
        <v>73</v>
      </c>
      <c r="M428" s="45" t="s">
        <v>74</v>
      </c>
      <c r="N428" s="43" t="str">
        <f t="shared" si="24"/>
        <v>SQ began 03/26/2020</v>
      </c>
      <c r="O428" s="11" t="s">
        <v>74</v>
      </c>
      <c r="P428" s="45" t="s">
        <v>74</v>
      </c>
      <c r="Q428" s="44"/>
      <c r="R428" s="190"/>
      <c r="S428" s="11" t="s">
        <v>76</v>
      </c>
      <c r="T428" s="190"/>
      <c r="U428" s="190"/>
      <c r="V428" s="66" t="s">
        <v>77</v>
      </c>
      <c r="W428" s="216" t="s">
        <v>585</v>
      </c>
      <c r="X428" s="47"/>
      <c r="Y428" s="48"/>
    </row>
    <row r="429" spans="1:25" s="66" customFormat="1" ht="64" hidden="1" x14ac:dyDescent="0.2">
      <c r="A429" s="291" t="e">
        <f t="shared" si="21"/>
        <v>#VALUE!</v>
      </c>
      <c r="B429" s="137">
        <f t="shared" si="23"/>
        <v>43915</v>
      </c>
      <c r="C429" s="13" t="str">
        <f t="shared" si="22"/>
        <v>USBP</v>
      </c>
      <c r="D429" s="45" t="s">
        <v>17</v>
      </c>
      <c r="E429" s="35" t="s">
        <v>17</v>
      </c>
      <c r="F429" s="35"/>
      <c r="G429" s="44" t="s">
        <v>72</v>
      </c>
      <c r="H429" s="163" t="str">
        <f t="shared" si="25"/>
        <v>Laredo, TX</v>
      </c>
      <c r="I429" s="249">
        <v>1</v>
      </c>
      <c r="J429" s="45" t="s">
        <v>74</v>
      </c>
      <c r="K429" s="45" t="s">
        <v>74</v>
      </c>
      <c r="L429" s="45" t="s">
        <v>73</v>
      </c>
      <c r="M429" s="45" t="s">
        <v>74</v>
      </c>
      <c r="N429" s="43" t="str">
        <f t="shared" si="24"/>
        <v>SQ began 03/26/2020</v>
      </c>
      <c r="O429" s="11" t="s">
        <v>74</v>
      </c>
      <c r="P429" s="45" t="s">
        <v>74</v>
      </c>
      <c r="Q429" s="44"/>
      <c r="R429" s="190"/>
      <c r="S429" s="11" t="s">
        <v>76</v>
      </c>
      <c r="T429" s="190"/>
      <c r="U429" s="190"/>
      <c r="V429" s="66" t="s">
        <v>77</v>
      </c>
      <c r="W429" s="216" t="s">
        <v>586</v>
      </c>
      <c r="X429" s="47"/>
      <c r="Y429" s="48"/>
    </row>
    <row r="430" spans="1:25" s="66" customFormat="1" ht="64" hidden="1" x14ac:dyDescent="0.2">
      <c r="A430" s="291" t="e">
        <f t="shared" si="21"/>
        <v>#VALUE!</v>
      </c>
      <c r="B430" s="137">
        <f t="shared" si="23"/>
        <v>43915</v>
      </c>
      <c r="C430" s="13" t="str">
        <f t="shared" si="22"/>
        <v>USBP</v>
      </c>
      <c r="D430" s="45" t="s">
        <v>17</v>
      </c>
      <c r="E430" s="35" t="s">
        <v>123</v>
      </c>
      <c r="F430" s="35"/>
      <c r="G430" s="44" t="s">
        <v>72</v>
      </c>
      <c r="H430" s="163" t="str">
        <f t="shared" si="25"/>
        <v>Laredo, TX</v>
      </c>
      <c r="I430" s="249">
        <v>1</v>
      </c>
      <c r="J430" s="45" t="s">
        <v>74</v>
      </c>
      <c r="K430" s="45" t="s">
        <v>74</v>
      </c>
      <c r="L430" s="45" t="s">
        <v>73</v>
      </c>
      <c r="M430" s="45" t="s">
        <v>74</v>
      </c>
      <c r="N430" s="43" t="str">
        <f t="shared" si="24"/>
        <v>SQ began 03/26/2020</v>
      </c>
      <c r="O430" s="11" t="s">
        <v>74</v>
      </c>
      <c r="P430" s="45" t="s">
        <v>74</v>
      </c>
      <c r="Q430" s="44"/>
      <c r="R430" s="190"/>
      <c r="S430" s="11" t="s">
        <v>76</v>
      </c>
      <c r="T430" s="190"/>
      <c r="U430" s="190"/>
      <c r="V430" s="66" t="s">
        <v>77</v>
      </c>
      <c r="W430" s="216" t="s">
        <v>586</v>
      </c>
      <c r="X430" s="47"/>
      <c r="Y430" s="48"/>
    </row>
    <row r="431" spans="1:25" s="66" customFormat="1" ht="64" hidden="1" x14ac:dyDescent="0.2">
      <c r="A431" s="291" t="e">
        <f t="shared" si="21"/>
        <v>#VALUE!</v>
      </c>
      <c r="B431" s="137">
        <f t="shared" si="23"/>
        <v>43915</v>
      </c>
      <c r="C431" s="13" t="str">
        <f t="shared" si="22"/>
        <v>USBP</v>
      </c>
      <c r="D431" s="45" t="s">
        <v>17</v>
      </c>
      <c r="E431" s="35" t="s">
        <v>123</v>
      </c>
      <c r="F431" s="35"/>
      <c r="G431" s="44" t="s">
        <v>72</v>
      </c>
      <c r="H431" s="163" t="str">
        <f t="shared" si="25"/>
        <v>Laredo, TX</v>
      </c>
      <c r="I431" s="249">
        <v>1</v>
      </c>
      <c r="J431" s="45" t="s">
        <v>74</v>
      </c>
      <c r="K431" s="45" t="s">
        <v>74</v>
      </c>
      <c r="L431" s="45" t="s">
        <v>73</v>
      </c>
      <c r="M431" s="45" t="s">
        <v>74</v>
      </c>
      <c r="N431" s="43" t="str">
        <f t="shared" si="24"/>
        <v>SQ began 03/26/2020</v>
      </c>
      <c r="O431" s="11" t="s">
        <v>74</v>
      </c>
      <c r="P431" s="45" t="s">
        <v>74</v>
      </c>
      <c r="Q431" s="44"/>
      <c r="R431" s="190"/>
      <c r="S431" s="11" t="s">
        <v>76</v>
      </c>
      <c r="T431" s="190"/>
      <c r="U431" s="190"/>
      <c r="V431" s="66" t="s">
        <v>77</v>
      </c>
      <c r="W431" s="216" t="s">
        <v>586</v>
      </c>
      <c r="X431" s="47"/>
      <c r="Y431" s="48"/>
    </row>
    <row r="432" spans="1:25" s="66" customFormat="1" ht="64" hidden="1" x14ac:dyDescent="0.2">
      <c r="A432" s="291" t="e">
        <f t="shared" si="21"/>
        <v>#VALUE!</v>
      </c>
      <c r="B432" s="137">
        <f t="shared" si="23"/>
        <v>43915</v>
      </c>
      <c r="C432" s="13" t="str">
        <f t="shared" si="22"/>
        <v>USBP</v>
      </c>
      <c r="D432" s="45" t="s">
        <v>17</v>
      </c>
      <c r="E432" s="35" t="s">
        <v>123</v>
      </c>
      <c r="F432" s="35"/>
      <c r="G432" s="44" t="s">
        <v>72</v>
      </c>
      <c r="H432" s="163" t="str">
        <f t="shared" si="25"/>
        <v>Laredo, TX</v>
      </c>
      <c r="I432" s="249">
        <v>1</v>
      </c>
      <c r="J432" s="45" t="s">
        <v>74</v>
      </c>
      <c r="K432" s="45" t="s">
        <v>74</v>
      </c>
      <c r="L432" s="45" t="s">
        <v>73</v>
      </c>
      <c r="M432" s="45" t="s">
        <v>74</v>
      </c>
      <c r="N432" s="43" t="str">
        <f t="shared" si="24"/>
        <v>SQ began 03/26/2020</v>
      </c>
      <c r="O432" s="11" t="s">
        <v>74</v>
      </c>
      <c r="P432" s="45" t="s">
        <v>74</v>
      </c>
      <c r="Q432" s="44"/>
      <c r="R432" s="190"/>
      <c r="S432" s="11" t="s">
        <v>76</v>
      </c>
      <c r="T432" s="190"/>
      <c r="U432" s="190"/>
      <c r="V432" s="66" t="s">
        <v>77</v>
      </c>
      <c r="W432" s="216" t="s">
        <v>586</v>
      </c>
      <c r="X432" s="47"/>
      <c r="Y432" s="48"/>
    </row>
    <row r="433" spans="1:25" s="66" customFormat="1" ht="64" hidden="1" x14ac:dyDescent="0.2">
      <c r="A433" s="291" t="e">
        <f t="shared" si="21"/>
        <v>#VALUE!</v>
      </c>
      <c r="B433" s="137">
        <f t="shared" si="23"/>
        <v>43915</v>
      </c>
      <c r="C433" s="13" t="str">
        <f t="shared" si="22"/>
        <v>USBP</v>
      </c>
      <c r="D433" s="45" t="s">
        <v>17</v>
      </c>
      <c r="E433" s="35" t="s">
        <v>123</v>
      </c>
      <c r="F433" s="35"/>
      <c r="G433" s="44" t="s">
        <v>72</v>
      </c>
      <c r="H433" s="163" t="str">
        <f t="shared" si="25"/>
        <v>Laredo, TX</v>
      </c>
      <c r="I433" s="249">
        <v>1</v>
      </c>
      <c r="J433" s="45" t="s">
        <v>74</v>
      </c>
      <c r="K433" s="45" t="s">
        <v>74</v>
      </c>
      <c r="L433" s="45" t="s">
        <v>73</v>
      </c>
      <c r="M433" s="45" t="s">
        <v>74</v>
      </c>
      <c r="N433" s="43" t="str">
        <f t="shared" si="24"/>
        <v>SQ began 03/26/2020</v>
      </c>
      <c r="O433" s="11" t="s">
        <v>74</v>
      </c>
      <c r="P433" s="45" t="s">
        <v>74</v>
      </c>
      <c r="Q433" s="44"/>
      <c r="R433" s="190"/>
      <c r="S433" s="11" t="s">
        <v>76</v>
      </c>
      <c r="T433" s="190"/>
      <c r="U433" s="190"/>
      <c r="V433" s="66" t="s">
        <v>77</v>
      </c>
      <c r="W433" s="216" t="s">
        <v>586</v>
      </c>
      <c r="X433" s="47"/>
      <c r="Y433" s="48"/>
    </row>
    <row r="434" spans="1:25" s="66" customFormat="1" ht="64" hidden="1" x14ac:dyDescent="0.2">
      <c r="A434" s="291" t="e">
        <f t="shared" si="21"/>
        <v>#VALUE!</v>
      </c>
      <c r="B434" s="137">
        <f t="shared" si="23"/>
        <v>43915</v>
      </c>
      <c r="C434" s="13" t="str">
        <f t="shared" si="22"/>
        <v>USBP</v>
      </c>
      <c r="D434" s="45" t="s">
        <v>17</v>
      </c>
      <c r="E434" s="35" t="s">
        <v>123</v>
      </c>
      <c r="F434" s="35"/>
      <c r="G434" s="44" t="s">
        <v>72</v>
      </c>
      <c r="H434" s="163" t="str">
        <f t="shared" si="25"/>
        <v>Laredo, TX</v>
      </c>
      <c r="I434" s="249">
        <v>1</v>
      </c>
      <c r="J434" s="45" t="s">
        <v>74</v>
      </c>
      <c r="K434" s="45" t="s">
        <v>74</v>
      </c>
      <c r="L434" s="45" t="s">
        <v>73</v>
      </c>
      <c r="M434" s="45" t="s">
        <v>74</v>
      </c>
      <c r="N434" s="43" t="str">
        <f t="shared" si="24"/>
        <v>SQ began 03/26/2020</v>
      </c>
      <c r="O434" s="11" t="s">
        <v>74</v>
      </c>
      <c r="P434" s="45" t="s">
        <v>74</v>
      </c>
      <c r="Q434" s="44"/>
      <c r="R434" s="190"/>
      <c r="S434" s="11" t="s">
        <v>76</v>
      </c>
      <c r="T434" s="190"/>
      <c r="U434" s="190"/>
      <c r="V434" s="66" t="s">
        <v>77</v>
      </c>
      <c r="W434" s="216" t="s">
        <v>586</v>
      </c>
      <c r="X434" s="47"/>
      <c r="Y434" s="48"/>
    </row>
    <row r="435" spans="1:25" s="66" customFormat="1" ht="64" hidden="1" x14ac:dyDescent="0.2">
      <c r="A435" s="291" t="e">
        <f t="shared" si="21"/>
        <v>#VALUE!</v>
      </c>
      <c r="B435" s="137">
        <f t="shared" si="23"/>
        <v>43915</v>
      </c>
      <c r="C435" s="13" t="str">
        <f t="shared" si="22"/>
        <v>USBP</v>
      </c>
      <c r="D435" s="45" t="s">
        <v>17</v>
      </c>
      <c r="E435" s="35" t="s">
        <v>123</v>
      </c>
      <c r="F435" s="35"/>
      <c r="G435" s="44" t="s">
        <v>72</v>
      </c>
      <c r="H435" s="163" t="str">
        <f t="shared" si="25"/>
        <v>Laredo, TX</v>
      </c>
      <c r="I435" s="249">
        <v>1</v>
      </c>
      <c r="J435" s="45" t="s">
        <v>74</v>
      </c>
      <c r="K435" s="45" t="s">
        <v>74</v>
      </c>
      <c r="L435" s="45" t="s">
        <v>73</v>
      </c>
      <c r="M435" s="45" t="s">
        <v>74</v>
      </c>
      <c r="N435" s="43" t="str">
        <f t="shared" si="24"/>
        <v>SQ began 03/26/2020</v>
      </c>
      <c r="O435" s="11" t="s">
        <v>74</v>
      </c>
      <c r="P435" s="45" t="s">
        <v>74</v>
      </c>
      <c r="Q435" s="44"/>
      <c r="R435" s="190"/>
      <c r="S435" s="11" t="s">
        <v>76</v>
      </c>
      <c r="T435" s="190"/>
      <c r="U435" s="190"/>
      <c r="V435" s="66" t="s">
        <v>587</v>
      </c>
      <c r="W435" s="216" t="s">
        <v>588</v>
      </c>
      <c r="X435" s="47"/>
      <c r="Y435" s="48"/>
    </row>
    <row r="436" spans="1:25" s="9" customFormat="1" ht="112" hidden="1" x14ac:dyDescent="0.2">
      <c r="A436" s="291" t="e">
        <f t="shared" si="21"/>
        <v>#VALUE!</v>
      </c>
      <c r="B436" s="13">
        <v>43920</v>
      </c>
      <c r="C436" s="13" t="str">
        <f t="shared" si="22"/>
        <v>USBP</v>
      </c>
      <c r="D436" s="11" t="s">
        <v>20</v>
      </c>
      <c r="E436" s="11" t="s">
        <v>466</v>
      </c>
      <c r="F436" s="11"/>
      <c r="G436" s="11" t="s">
        <v>72</v>
      </c>
      <c r="H436" s="163" t="str">
        <f t="shared" si="25"/>
        <v>Brownsville, TX</v>
      </c>
      <c r="I436" s="129">
        <v>1</v>
      </c>
      <c r="J436" s="11" t="s">
        <v>73</v>
      </c>
      <c r="K436" s="11" t="s">
        <v>74</v>
      </c>
      <c r="L436" s="11" t="s">
        <v>73</v>
      </c>
      <c r="M436" s="11" t="s">
        <v>74</v>
      </c>
      <c r="N436" s="11" t="s">
        <v>589</v>
      </c>
      <c r="O436" s="11" t="s">
        <v>74</v>
      </c>
      <c r="P436" s="11" t="s">
        <v>74</v>
      </c>
      <c r="Q436" s="2"/>
      <c r="R436" s="190"/>
      <c r="S436" s="11" t="s">
        <v>76</v>
      </c>
      <c r="T436" s="190"/>
      <c r="U436" s="190"/>
      <c r="V436" s="9" t="s">
        <v>77</v>
      </c>
      <c r="W436" s="219" t="s">
        <v>590</v>
      </c>
      <c r="X436" s="137"/>
      <c r="Y436" s="138"/>
    </row>
    <row r="437" spans="1:25" s="66" customFormat="1" ht="48" hidden="1" x14ac:dyDescent="0.2">
      <c r="A437" s="291" t="e">
        <f t="shared" si="21"/>
        <v>#VALUE!</v>
      </c>
      <c r="B437" s="47">
        <f>'USBP MASTER'!B314</f>
        <v>43917</v>
      </c>
      <c r="C437" s="13" t="str">
        <f t="shared" si="22"/>
        <v>USBP</v>
      </c>
      <c r="D437" s="43" t="s">
        <v>35</v>
      </c>
      <c r="E437" s="43" t="s">
        <v>301</v>
      </c>
      <c r="F437" s="43"/>
      <c r="G437" s="44" t="s">
        <v>89</v>
      </c>
      <c r="H437" s="163" t="str">
        <f t="shared" si="25"/>
        <v>Three Points, AZ</v>
      </c>
      <c r="I437" s="248">
        <v>1</v>
      </c>
      <c r="J437" s="43" t="s">
        <v>73</v>
      </c>
      <c r="K437" s="43" t="s">
        <v>74</v>
      </c>
      <c r="L437" s="43" t="s">
        <v>73</v>
      </c>
      <c r="M437" s="43" t="s">
        <v>74</v>
      </c>
      <c r="N437" s="11" t="s">
        <v>591</v>
      </c>
      <c r="O437" s="11" t="s">
        <v>73</v>
      </c>
      <c r="P437" s="43" t="s">
        <v>74</v>
      </c>
      <c r="Q437" s="44"/>
      <c r="R437" s="190"/>
      <c r="S437" s="11" t="s">
        <v>76</v>
      </c>
      <c r="T437" s="190"/>
      <c r="U437" s="190"/>
      <c r="V437" s="228" t="s">
        <v>77</v>
      </c>
      <c r="W437" s="219" t="s">
        <v>592</v>
      </c>
      <c r="X437" s="170"/>
      <c r="Y437" s="138"/>
    </row>
    <row r="438" spans="1:25" s="66" customFormat="1" ht="48" hidden="1" x14ac:dyDescent="0.2">
      <c r="A438" s="291" t="e">
        <f t="shared" si="21"/>
        <v>#VALUE!</v>
      </c>
      <c r="B438" s="47">
        <v>43924</v>
      </c>
      <c r="C438" s="13" t="str">
        <f t="shared" si="22"/>
        <v>USBP</v>
      </c>
      <c r="D438" s="43" t="s">
        <v>35</v>
      </c>
      <c r="E438" s="43" t="s">
        <v>170</v>
      </c>
      <c r="F438" s="43"/>
      <c r="G438" s="44" t="s">
        <v>89</v>
      </c>
      <c r="H438" s="163" t="str">
        <f t="shared" si="25"/>
        <v>Willcox, AZ</v>
      </c>
      <c r="I438" s="248">
        <v>1</v>
      </c>
      <c r="J438" s="43" t="s">
        <v>74</v>
      </c>
      <c r="K438" s="43" t="s">
        <v>74</v>
      </c>
      <c r="L438" s="43" t="s">
        <v>73</v>
      </c>
      <c r="M438" s="43" t="s">
        <v>74</v>
      </c>
      <c r="N438" s="11"/>
      <c r="O438" s="11" t="s">
        <v>73</v>
      </c>
      <c r="P438" s="43" t="s">
        <v>73</v>
      </c>
      <c r="Q438" s="44" t="s">
        <v>75</v>
      </c>
      <c r="R438" s="190"/>
      <c r="S438" s="11" t="s">
        <v>76</v>
      </c>
      <c r="T438" s="190"/>
      <c r="U438" s="190"/>
      <c r="V438" s="228" t="s">
        <v>77</v>
      </c>
      <c r="W438" s="219" t="s">
        <v>593</v>
      </c>
      <c r="X438" s="170"/>
      <c r="Y438" s="138"/>
    </row>
    <row r="439" spans="1:25" s="9" customFormat="1" ht="112" hidden="1" x14ac:dyDescent="0.2">
      <c r="A439" s="291" t="e">
        <f t="shared" si="21"/>
        <v>#VALUE!</v>
      </c>
      <c r="B439" s="13">
        <f>'USBP MASTER'!B544</f>
        <v>43917</v>
      </c>
      <c r="C439" s="13" t="str">
        <f t="shared" si="22"/>
        <v>USBP</v>
      </c>
      <c r="D439" s="11" t="s">
        <v>33</v>
      </c>
      <c r="E439" s="11" t="s">
        <v>33</v>
      </c>
      <c r="F439" s="11" t="s">
        <v>594</v>
      </c>
      <c r="G439" s="2" t="s">
        <v>89</v>
      </c>
      <c r="H439" s="163" t="str">
        <f t="shared" si="25"/>
        <v>Chula Vista, CA</v>
      </c>
      <c r="I439" s="129">
        <v>1</v>
      </c>
      <c r="J439" s="11" t="s">
        <v>73</v>
      </c>
      <c r="K439" s="11" t="s">
        <v>74</v>
      </c>
      <c r="L439" s="11" t="s">
        <v>73</v>
      </c>
      <c r="M439" s="11" t="s">
        <v>74</v>
      </c>
      <c r="N439" s="11" t="s">
        <v>595</v>
      </c>
      <c r="O439" s="11" t="s">
        <v>74</v>
      </c>
      <c r="P439" s="11" t="s">
        <v>74</v>
      </c>
      <c r="Q439" s="2"/>
      <c r="R439" s="190"/>
      <c r="S439" s="11" t="s">
        <v>76</v>
      </c>
      <c r="T439" s="190"/>
      <c r="U439" s="190"/>
      <c r="V439" s="9" t="s">
        <v>160</v>
      </c>
      <c r="W439" s="216" t="s">
        <v>596</v>
      </c>
      <c r="X439" s="137"/>
      <c r="Y439" s="138"/>
    </row>
    <row r="440" spans="1:25" s="9" customFormat="1" ht="112" hidden="1" x14ac:dyDescent="0.2">
      <c r="A440" s="291" t="e">
        <f t="shared" si="21"/>
        <v>#VALUE!</v>
      </c>
      <c r="B440" s="13">
        <v>43926</v>
      </c>
      <c r="C440" s="13" t="str">
        <f t="shared" si="22"/>
        <v>USBP</v>
      </c>
      <c r="D440" s="11" t="s">
        <v>33</v>
      </c>
      <c r="E440" s="11" t="s">
        <v>147</v>
      </c>
      <c r="F440" s="11"/>
      <c r="G440" s="2" t="s">
        <v>89</v>
      </c>
      <c r="H440" s="163" t="str">
        <f t="shared" si="25"/>
        <v>San Ysidro, CA</v>
      </c>
      <c r="I440" s="129">
        <v>1</v>
      </c>
      <c r="J440" s="11" t="s">
        <v>74</v>
      </c>
      <c r="K440" s="11" t="s">
        <v>74</v>
      </c>
      <c r="L440" s="11" t="s">
        <v>73</v>
      </c>
      <c r="M440" s="11" t="s">
        <v>74</v>
      </c>
      <c r="N440" s="11"/>
      <c r="O440" s="11" t="s">
        <v>74</v>
      </c>
      <c r="P440" s="11" t="s">
        <v>74</v>
      </c>
      <c r="Q440" s="2"/>
      <c r="R440" s="190"/>
      <c r="S440" s="11" t="s">
        <v>76</v>
      </c>
      <c r="T440" s="190"/>
      <c r="U440" s="190"/>
      <c r="V440" s="9" t="s">
        <v>77</v>
      </c>
      <c r="W440" s="219" t="s">
        <v>597</v>
      </c>
      <c r="X440" s="137"/>
      <c r="Y440" s="138"/>
    </row>
    <row r="441" spans="1:25" s="9" customFormat="1" ht="48" hidden="1" x14ac:dyDescent="0.2">
      <c r="A441" s="291" t="e">
        <f t="shared" si="21"/>
        <v>#VALUE!</v>
      </c>
      <c r="B441" s="13">
        <v>43925</v>
      </c>
      <c r="C441" s="13" t="str">
        <f t="shared" si="22"/>
        <v>USBP</v>
      </c>
      <c r="D441" s="11" t="s">
        <v>33</v>
      </c>
      <c r="E441" s="11" t="s">
        <v>157</v>
      </c>
      <c r="F441" s="11"/>
      <c r="G441" s="2" t="s">
        <v>89</v>
      </c>
      <c r="H441" s="163" t="str">
        <f t="shared" si="25"/>
        <v>San Diego, CA</v>
      </c>
      <c r="I441" s="129">
        <v>1</v>
      </c>
      <c r="J441" s="11" t="s">
        <v>74</v>
      </c>
      <c r="K441" s="11" t="s">
        <v>74</v>
      </c>
      <c r="L441" s="11" t="s">
        <v>73</v>
      </c>
      <c r="M441" s="11" t="s">
        <v>74</v>
      </c>
      <c r="N441" s="11"/>
      <c r="O441" s="11" t="s">
        <v>74</v>
      </c>
      <c r="P441" s="11" t="s">
        <v>74</v>
      </c>
      <c r="Q441" s="2"/>
      <c r="R441" s="190"/>
      <c r="S441" s="11" t="s">
        <v>76</v>
      </c>
      <c r="T441" s="190"/>
      <c r="U441" s="190"/>
      <c r="V441" s="9" t="s">
        <v>77</v>
      </c>
      <c r="W441" s="219" t="s">
        <v>598</v>
      </c>
      <c r="X441" s="137"/>
      <c r="Y441" s="138"/>
    </row>
    <row r="442" spans="1:25" s="9" customFormat="1" ht="64" hidden="1" x14ac:dyDescent="0.2">
      <c r="A442" s="291" t="e">
        <f t="shared" si="21"/>
        <v>#VALUE!</v>
      </c>
      <c r="B442" s="46">
        <v>43901</v>
      </c>
      <c r="C442" s="13" t="str">
        <f t="shared" si="22"/>
        <v>USBP</v>
      </c>
      <c r="D442" s="45" t="s">
        <v>39</v>
      </c>
      <c r="E442" s="35" t="s">
        <v>40</v>
      </c>
      <c r="F442" s="35"/>
      <c r="G442" s="44" t="s">
        <v>159</v>
      </c>
      <c r="H442" s="163" t="str">
        <f t="shared" si="25"/>
        <v>Washington, D.C.</v>
      </c>
      <c r="I442" s="249">
        <v>1</v>
      </c>
      <c r="J442" s="45" t="s">
        <v>74</v>
      </c>
      <c r="K442" s="45" t="s">
        <v>74</v>
      </c>
      <c r="L442" s="45" t="s">
        <v>73</v>
      </c>
      <c r="M442" s="45" t="s">
        <v>74</v>
      </c>
      <c r="N442" s="43" t="s">
        <v>252</v>
      </c>
      <c r="O442" s="11" t="s">
        <v>73</v>
      </c>
      <c r="P442" s="43" t="s">
        <v>74</v>
      </c>
      <c r="Q442" s="44"/>
      <c r="R442" s="190"/>
      <c r="S442" s="11" t="s">
        <v>76</v>
      </c>
      <c r="T442" s="190"/>
      <c r="U442" s="190"/>
      <c r="V442" s="9" t="s">
        <v>77</v>
      </c>
      <c r="W442" s="214" t="s">
        <v>599</v>
      </c>
      <c r="X442" s="47">
        <v>43901</v>
      </c>
      <c r="Y442" s="48" t="s">
        <v>188</v>
      </c>
    </row>
    <row r="443" spans="1:25" s="9" customFormat="1" ht="32" hidden="1" x14ac:dyDescent="0.2">
      <c r="A443" s="291" t="e">
        <f t="shared" si="21"/>
        <v>#VALUE!</v>
      </c>
      <c r="B443" s="13">
        <v>43902</v>
      </c>
      <c r="C443" s="13" t="str">
        <f t="shared" si="22"/>
        <v>USBP</v>
      </c>
      <c r="D443" s="11" t="s">
        <v>39</v>
      </c>
      <c r="E443" s="11" t="s">
        <v>600</v>
      </c>
      <c r="F443" s="11" t="s">
        <v>600</v>
      </c>
      <c r="G443" s="2" t="s">
        <v>159</v>
      </c>
      <c r="H443" s="163" t="str">
        <f t="shared" si="25"/>
        <v>Sterling, VA</v>
      </c>
      <c r="I443" s="129">
        <v>1</v>
      </c>
      <c r="J443" s="11" t="s">
        <v>74</v>
      </c>
      <c r="K443" s="11" t="s">
        <v>73</v>
      </c>
      <c r="L443" s="11" t="s">
        <v>73</v>
      </c>
      <c r="M443" s="35" t="s">
        <v>74</v>
      </c>
      <c r="N443" s="11" t="s">
        <v>247</v>
      </c>
      <c r="O443" s="11" t="s">
        <v>74</v>
      </c>
      <c r="P443" s="11" t="s">
        <v>74</v>
      </c>
      <c r="Q443" s="2"/>
      <c r="R443" s="190"/>
      <c r="S443" s="11" t="s">
        <v>76</v>
      </c>
      <c r="T443" s="190"/>
      <c r="U443" s="190"/>
      <c r="V443" s="9" t="s">
        <v>77</v>
      </c>
      <c r="W443" s="221" t="s">
        <v>601</v>
      </c>
      <c r="X443" s="13" t="s">
        <v>77</v>
      </c>
      <c r="Y443" s="11" t="s">
        <v>188</v>
      </c>
    </row>
    <row r="444" spans="1:25" s="9" customFormat="1" ht="32" hidden="1" x14ac:dyDescent="0.2">
      <c r="A444" s="291" t="e">
        <f t="shared" si="21"/>
        <v>#VALUE!</v>
      </c>
      <c r="B444" s="13">
        <v>43909</v>
      </c>
      <c r="C444" s="13" t="str">
        <f t="shared" si="22"/>
        <v>USBP</v>
      </c>
      <c r="D444" s="11" t="s">
        <v>39</v>
      </c>
      <c r="E444" s="11" t="s">
        <v>600</v>
      </c>
      <c r="F444" s="11" t="s">
        <v>600</v>
      </c>
      <c r="G444" s="2" t="s">
        <v>159</v>
      </c>
      <c r="H444" s="163" t="str">
        <f t="shared" si="25"/>
        <v>Sterling, VA</v>
      </c>
      <c r="I444" s="129">
        <v>1</v>
      </c>
      <c r="J444" s="11" t="s">
        <v>74</v>
      </c>
      <c r="K444" s="11" t="s">
        <v>73</v>
      </c>
      <c r="L444" s="11" t="s">
        <v>73</v>
      </c>
      <c r="M444" s="35" t="s">
        <v>74</v>
      </c>
      <c r="N444" s="11" t="s">
        <v>192</v>
      </c>
      <c r="O444" s="11" t="s">
        <v>73</v>
      </c>
      <c r="P444" s="11" t="s">
        <v>74</v>
      </c>
      <c r="Q444" s="2"/>
      <c r="R444" s="190"/>
      <c r="S444" s="11" t="s">
        <v>76</v>
      </c>
      <c r="T444" s="190"/>
      <c r="U444" s="190"/>
      <c r="V444" s="9" t="s">
        <v>77</v>
      </c>
      <c r="W444" s="221" t="s">
        <v>602</v>
      </c>
      <c r="X444" s="9" t="s">
        <v>77</v>
      </c>
      <c r="Y444" s="35" t="s">
        <v>188</v>
      </c>
    </row>
    <row r="445" spans="1:25" s="9" customFormat="1" ht="96" hidden="1" x14ac:dyDescent="0.2">
      <c r="A445" s="291" t="e">
        <f t="shared" si="21"/>
        <v>#VALUE!</v>
      </c>
      <c r="B445" s="13">
        <v>43928</v>
      </c>
      <c r="C445" s="13" t="str">
        <f t="shared" si="22"/>
        <v>USBP</v>
      </c>
      <c r="D445" s="11" t="s">
        <v>20</v>
      </c>
      <c r="E445" s="11" t="s">
        <v>565</v>
      </c>
      <c r="F445" s="11"/>
      <c r="G445" s="2" t="s">
        <v>72</v>
      </c>
      <c r="H445" s="163" t="str">
        <f t="shared" si="25"/>
        <v>Corpus Christi, TX</v>
      </c>
      <c r="I445" s="129">
        <v>1</v>
      </c>
      <c r="J445" s="11" t="s">
        <v>73</v>
      </c>
      <c r="K445" s="11" t="s">
        <v>74</v>
      </c>
      <c r="L445" s="11" t="s">
        <v>73</v>
      </c>
      <c r="M445" s="11" t="s">
        <v>74</v>
      </c>
      <c r="N445" s="11"/>
      <c r="O445" s="11" t="s">
        <v>74</v>
      </c>
      <c r="P445" s="11" t="s">
        <v>74</v>
      </c>
      <c r="Q445" s="2"/>
      <c r="R445" s="190"/>
      <c r="S445" s="11" t="s">
        <v>76</v>
      </c>
      <c r="T445" s="190"/>
      <c r="U445" s="190"/>
      <c r="V445" s="9" t="s">
        <v>77</v>
      </c>
      <c r="W445" s="219" t="s">
        <v>603</v>
      </c>
      <c r="X445" s="137"/>
      <c r="Y445" s="138"/>
    </row>
    <row r="446" spans="1:25" s="9" customFormat="1" ht="96" hidden="1" x14ac:dyDescent="0.2">
      <c r="A446" s="291" t="e">
        <f t="shared" si="21"/>
        <v>#VALUE!</v>
      </c>
      <c r="B446" s="1">
        <v>43914</v>
      </c>
      <c r="C446" s="13" t="str">
        <f t="shared" si="22"/>
        <v>USBP</v>
      </c>
      <c r="D446" s="2" t="s">
        <v>26</v>
      </c>
      <c r="E446" s="35" t="s">
        <v>604</v>
      </c>
      <c r="F446" s="35"/>
      <c r="G446" s="2" t="s">
        <v>86</v>
      </c>
      <c r="H446" s="163" t="str">
        <f t="shared" si="25"/>
        <v>Niagara Falls, NY</v>
      </c>
      <c r="I446" s="254">
        <v>1</v>
      </c>
      <c r="J446" s="2" t="s">
        <v>74</v>
      </c>
      <c r="K446" s="2" t="s">
        <v>74</v>
      </c>
      <c r="L446" s="2" t="s">
        <v>73</v>
      </c>
      <c r="M446" s="2" t="s">
        <v>74</v>
      </c>
      <c r="N446" s="2" t="s">
        <v>311</v>
      </c>
      <c r="O446" s="11" t="s">
        <v>73</v>
      </c>
      <c r="P446" s="16" t="s">
        <v>74</v>
      </c>
      <c r="Q446" s="2"/>
      <c r="R446" s="190"/>
      <c r="S446" s="11" t="s">
        <v>76</v>
      </c>
      <c r="T446" s="190"/>
      <c r="U446" s="190"/>
      <c r="V446" s="9" t="s">
        <v>96</v>
      </c>
      <c r="W446" s="226" t="s">
        <v>605</v>
      </c>
      <c r="X446" s="156">
        <v>43914</v>
      </c>
      <c r="Y446" s="159" t="s">
        <v>188</v>
      </c>
    </row>
    <row r="447" spans="1:25" s="9" customFormat="1" ht="80" hidden="1" x14ac:dyDescent="0.2">
      <c r="A447" s="291" t="e">
        <f t="shared" si="21"/>
        <v>#VALUE!</v>
      </c>
      <c r="B447" s="13">
        <v>43914</v>
      </c>
      <c r="C447" s="13" t="str">
        <f t="shared" si="22"/>
        <v>USBP</v>
      </c>
      <c r="D447" s="11" t="s">
        <v>28</v>
      </c>
      <c r="E447" s="35" t="s">
        <v>102</v>
      </c>
      <c r="F447" s="35"/>
      <c r="G447" s="2" t="s">
        <v>86</v>
      </c>
      <c r="H447" s="163" t="str">
        <f t="shared" si="25"/>
        <v>El Paso, TX</v>
      </c>
      <c r="I447" s="129">
        <v>1</v>
      </c>
      <c r="J447" s="11" t="s">
        <v>73</v>
      </c>
      <c r="K447" s="11" t="s">
        <v>74</v>
      </c>
      <c r="L447" s="11" t="s">
        <v>73</v>
      </c>
      <c r="M447" s="11" t="s">
        <v>74</v>
      </c>
      <c r="N447" s="11"/>
      <c r="O447" s="11" t="s">
        <v>73</v>
      </c>
      <c r="P447" s="11" t="s">
        <v>73</v>
      </c>
      <c r="Q447" s="2" t="s">
        <v>75</v>
      </c>
      <c r="R447" s="190"/>
      <c r="S447" s="11" t="s">
        <v>76</v>
      </c>
      <c r="T447" s="190"/>
      <c r="U447" s="190"/>
      <c r="V447" s="9" t="s">
        <v>77</v>
      </c>
      <c r="W447" s="216" t="s">
        <v>606</v>
      </c>
      <c r="X447" s="137"/>
      <c r="Y447" s="158"/>
    </row>
    <row r="448" spans="1:25" s="9" customFormat="1" ht="64" hidden="1" x14ac:dyDescent="0.2">
      <c r="A448" s="291" t="e">
        <f t="shared" si="21"/>
        <v>#VALUE!</v>
      </c>
      <c r="B448" s="13">
        <v>43921</v>
      </c>
      <c r="C448" s="13" t="str">
        <f t="shared" si="22"/>
        <v>USBP</v>
      </c>
      <c r="D448" s="11" t="s">
        <v>28</v>
      </c>
      <c r="E448" s="35" t="s">
        <v>102</v>
      </c>
      <c r="F448" s="35"/>
      <c r="G448" s="2" t="s">
        <v>86</v>
      </c>
      <c r="H448" s="163" t="str">
        <f t="shared" si="25"/>
        <v>El Paso, TX</v>
      </c>
      <c r="I448" s="129">
        <v>1</v>
      </c>
      <c r="J448" s="11" t="s">
        <v>73</v>
      </c>
      <c r="K448" s="11" t="s">
        <v>74</v>
      </c>
      <c r="L448" s="11" t="s">
        <v>73</v>
      </c>
      <c r="M448" s="11" t="s">
        <v>74</v>
      </c>
      <c r="N448" s="11" t="s">
        <v>430</v>
      </c>
      <c r="O448" s="11" t="s">
        <v>74</v>
      </c>
      <c r="P448" s="11" t="s">
        <v>74</v>
      </c>
      <c r="Q448" s="2"/>
      <c r="R448" s="190"/>
      <c r="S448" s="11" t="s">
        <v>76</v>
      </c>
      <c r="T448" s="190"/>
      <c r="U448" s="190"/>
      <c r="V448" s="9" t="s">
        <v>77</v>
      </c>
      <c r="W448" s="216" t="s">
        <v>607</v>
      </c>
      <c r="X448" s="137"/>
      <c r="Y448" s="158"/>
    </row>
    <row r="449" spans="1:25" s="9" customFormat="1" ht="48" hidden="1" x14ac:dyDescent="0.2">
      <c r="A449" s="291" t="e">
        <f t="shared" si="21"/>
        <v>#VALUE!</v>
      </c>
      <c r="B449" s="13">
        <v>43916</v>
      </c>
      <c r="C449" s="13" t="str">
        <f t="shared" si="22"/>
        <v>USBP</v>
      </c>
      <c r="D449" s="11" t="s">
        <v>28</v>
      </c>
      <c r="E449" s="35" t="s">
        <v>608</v>
      </c>
      <c r="F449" s="35"/>
      <c r="G449" s="2" t="s">
        <v>86</v>
      </c>
      <c r="H449" s="163" t="str">
        <f t="shared" si="25"/>
        <v>El Paso, TX</v>
      </c>
      <c r="I449" s="129">
        <v>1</v>
      </c>
      <c r="J449" s="11" t="s">
        <v>73</v>
      </c>
      <c r="K449" s="11" t="s">
        <v>74</v>
      </c>
      <c r="L449" s="11" t="s">
        <v>73</v>
      </c>
      <c r="M449" s="11" t="s">
        <v>74</v>
      </c>
      <c r="N449" s="11"/>
      <c r="O449" s="11" t="s">
        <v>74</v>
      </c>
      <c r="P449" s="11" t="s">
        <v>73</v>
      </c>
      <c r="Q449" s="2" t="s">
        <v>75</v>
      </c>
      <c r="R449" s="190"/>
      <c r="S449" s="11" t="s">
        <v>76</v>
      </c>
      <c r="T449" s="190"/>
      <c r="U449" s="190"/>
      <c r="V449" s="9" t="s">
        <v>77</v>
      </c>
      <c r="W449" s="216" t="s">
        <v>609</v>
      </c>
      <c r="X449" s="137"/>
      <c r="Y449" s="158"/>
    </row>
    <row r="450" spans="1:25" s="9" customFormat="1" ht="32" hidden="1" x14ac:dyDescent="0.2">
      <c r="A450" s="291" t="e">
        <f t="shared" si="21"/>
        <v>#VALUE!</v>
      </c>
      <c r="B450" s="13">
        <v>43916</v>
      </c>
      <c r="C450" s="13" t="str">
        <f t="shared" si="22"/>
        <v>USBP</v>
      </c>
      <c r="D450" s="11" t="s">
        <v>28</v>
      </c>
      <c r="E450" s="35" t="s">
        <v>608</v>
      </c>
      <c r="F450" s="35"/>
      <c r="G450" s="2" t="s">
        <v>86</v>
      </c>
      <c r="H450" s="163" t="str">
        <f t="shared" si="25"/>
        <v>El Paso, TX</v>
      </c>
      <c r="I450" s="129">
        <v>1</v>
      </c>
      <c r="J450" s="11" t="s">
        <v>73</v>
      </c>
      <c r="K450" s="11" t="s">
        <v>74</v>
      </c>
      <c r="L450" s="11" t="s">
        <v>73</v>
      </c>
      <c r="M450" s="11" t="s">
        <v>74</v>
      </c>
      <c r="N450" s="11"/>
      <c r="O450" s="11" t="s">
        <v>74</v>
      </c>
      <c r="P450" s="11" t="s">
        <v>74</v>
      </c>
      <c r="Q450" s="2"/>
      <c r="R450" s="190"/>
      <c r="S450" s="11" t="s">
        <v>76</v>
      </c>
      <c r="T450" s="190"/>
      <c r="U450" s="190"/>
      <c r="V450" s="9" t="s">
        <v>77</v>
      </c>
      <c r="W450" s="216" t="s">
        <v>610</v>
      </c>
      <c r="X450" s="137"/>
      <c r="Y450" s="158"/>
    </row>
    <row r="451" spans="1:25" s="9" customFormat="1" ht="64" hidden="1" x14ac:dyDescent="0.2">
      <c r="A451" s="291" t="e">
        <f t="shared" si="21"/>
        <v>#VALUE!</v>
      </c>
      <c r="B451" s="13">
        <f>'USBP MASTER'!B369</f>
        <v>43923</v>
      </c>
      <c r="C451" s="13" t="str">
        <f t="shared" si="22"/>
        <v>USBP</v>
      </c>
      <c r="D451" s="11" t="s">
        <v>28</v>
      </c>
      <c r="E451" s="35" t="s">
        <v>102</v>
      </c>
      <c r="F451" s="35"/>
      <c r="G451" s="2" t="s">
        <v>86</v>
      </c>
      <c r="H451" s="163" t="str">
        <f t="shared" si="25"/>
        <v>El Paso, TX</v>
      </c>
      <c r="I451" s="129">
        <v>1</v>
      </c>
      <c r="J451" s="11" t="s">
        <v>73</v>
      </c>
      <c r="K451" s="11" t="s">
        <v>74</v>
      </c>
      <c r="L451" s="11" t="s">
        <v>73</v>
      </c>
      <c r="M451" s="11" t="s">
        <v>74</v>
      </c>
      <c r="N451" s="11"/>
      <c r="O451" s="11" t="s">
        <v>73</v>
      </c>
      <c r="P451" s="11" t="s">
        <v>73</v>
      </c>
      <c r="Q451" s="2" t="s">
        <v>75</v>
      </c>
      <c r="R451" s="190"/>
      <c r="S451" s="11" t="s">
        <v>76</v>
      </c>
      <c r="T451" s="190"/>
      <c r="U451" s="190"/>
      <c r="V451" s="9" t="s">
        <v>77</v>
      </c>
      <c r="W451" s="216" t="s">
        <v>611</v>
      </c>
      <c r="X451" s="137"/>
      <c r="Y451" s="158"/>
    </row>
    <row r="452" spans="1:25" s="9" customFormat="1" ht="48" hidden="1" x14ac:dyDescent="0.2">
      <c r="A452" s="291" t="e">
        <f t="shared" ref="A452:A515" si="26">A451+1</f>
        <v>#VALUE!</v>
      </c>
      <c r="B452" s="13">
        <v>43914</v>
      </c>
      <c r="C452" s="13" t="str">
        <f t="shared" si="22"/>
        <v>USBP</v>
      </c>
      <c r="D452" s="11" t="s">
        <v>28</v>
      </c>
      <c r="E452" s="35" t="s">
        <v>104</v>
      </c>
      <c r="F452" s="35"/>
      <c r="G452" s="2" t="s">
        <v>86</v>
      </c>
      <c r="H452" s="163" t="str">
        <f t="shared" si="25"/>
        <v>Santa Teresa, NM</v>
      </c>
      <c r="I452" s="129">
        <v>1</v>
      </c>
      <c r="J452" s="11" t="s">
        <v>73</v>
      </c>
      <c r="K452" s="11" t="s">
        <v>74</v>
      </c>
      <c r="L452" s="11" t="s">
        <v>73</v>
      </c>
      <c r="M452" s="11" t="s">
        <v>74</v>
      </c>
      <c r="N452" s="11"/>
      <c r="O452" s="11" t="s">
        <v>74</v>
      </c>
      <c r="P452" s="11" t="s">
        <v>74</v>
      </c>
      <c r="Q452" s="2"/>
      <c r="R452" s="190"/>
      <c r="S452" s="11" t="s">
        <v>76</v>
      </c>
      <c r="T452" s="190"/>
      <c r="U452" s="190"/>
      <c r="V452" s="9" t="s">
        <v>77</v>
      </c>
      <c r="W452" s="216" t="s">
        <v>612</v>
      </c>
      <c r="X452" s="137"/>
      <c r="Y452" s="158"/>
    </row>
    <row r="453" spans="1:25" s="9" customFormat="1" ht="48" hidden="1" x14ac:dyDescent="0.2">
      <c r="A453" s="291" t="e">
        <f t="shared" si="26"/>
        <v>#VALUE!</v>
      </c>
      <c r="B453" s="13">
        <v>43923</v>
      </c>
      <c r="C453" s="13" t="str">
        <f t="shared" si="22"/>
        <v>USBP</v>
      </c>
      <c r="D453" s="11" t="s">
        <v>28</v>
      </c>
      <c r="E453" s="35" t="s">
        <v>104</v>
      </c>
      <c r="F453" s="35"/>
      <c r="G453" s="2" t="s">
        <v>86</v>
      </c>
      <c r="H453" s="163" t="str">
        <f t="shared" si="25"/>
        <v>Santa Teresa, NM</v>
      </c>
      <c r="I453" s="129">
        <v>1</v>
      </c>
      <c r="J453" s="11" t="s">
        <v>73</v>
      </c>
      <c r="K453" s="11" t="s">
        <v>74</v>
      </c>
      <c r="L453" s="11" t="s">
        <v>73</v>
      </c>
      <c r="M453" s="11" t="s">
        <v>74</v>
      </c>
      <c r="N453" s="11"/>
      <c r="O453" s="11" t="s">
        <v>73</v>
      </c>
      <c r="P453" s="11" t="s">
        <v>73</v>
      </c>
      <c r="Q453" s="2" t="s">
        <v>75</v>
      </c>
      <c r="R453" s="190"/>
      <c r="S453" s="11" t="s">
        <v>76</v>
      </c>
      <c r="T453" s="190"/>
      <c r="U453" s="190"/>
      <c r="V453" s="9" t="s">
        <v>77</v>
      </c>
      <c r="W453" s="216" t="s">
        <v>613</v>
      </c>
      <c r="X453" s="137"/>
      <c r="Y453" s="158"/>
    </row>
    <row r="454" spans="1:25" s="66" customFormat="1" ht="48" hidden="1" x14ac:dyDescent="0.2">
      <c r="A454" s="291" t="e">
        <f t="shared" si="26"/>
        <v>#VALUE!</v>
      </c>
      <c r="B454" s="47">
        <v>43917</v>
      </c>
      <c r="C454" s="13" t="str">
        <f t="shared" ref="C454:C517" si="27">"USBP"</f>
        <v>USBP</v>
      </c>
      <c r="D454" s="43" t="s">
        <v>34</v>
      </c>
      <c r="E454" s="45" t="s">
        <v>206</v>
      </c>
      <c r="F454" s="45"/>
      <c r="G454" s="44" t="s">
        <v>89</v>
      </c>
      <c r="H454" s="163" t="str">
        <f t="shared" si="25"/>
        <v>El Centro, CA</v>
      </c>
      <c r="I454" s="248">
        <v>1</v>
      </c>
      <c r="J454" s="43" t="s">
        <v>73</v>
      </c>
      <c r="K454" s="43" t="s">
        <v>74</v>
      </c>
      <c r="L454" s="43" t="s">
        <v>73</v>
      </c>
      <c r="M454" s="43" t="s">
        <v>74</v>
      </c>
      <c r="N454" s="43" t="s">
        <v>280</v>
      </c>
      <c r="O454" s="11" t="s">
        <v>73</v>
      </c>
      <c r="P454" s="43" t="s">
        <v>73</v>
      </c>
      <c r="Q454" s="134" t="s">
        <v>75</v>
      </c>
      <c r="R454" s="190"/>
      <c r="S454" s="11" t="s">
        <v>76</v>
      </c>
      <c r="T454" s="190"/>
      <c r="U454" s="190"/>
      <c r="V454" s="66" t="s">
        <v>77</v>
      </c>
      <c r="W454" s="215" t="s">
        <v>614</v>
      </c>
      <c r="X454" s="138"/>
      <c r="Y454" s="138"/>
    </row>
    <row r="455" spans="1:25" s="66" customFormat="1" ht="48" hidden="1" x14ac:dyDescent="0.2">
      <c r="A455" s="291" t="e">
        <f t="shared" si="26"/>
        <v>#VALUE!</v>
      </c>
      <c r="B455" s="47">
        <v>43922</v>
      </c>
      <c r="C455" s="13" t="str">
        <f t="shared" si="27"/>
        <v>USBP</v>
      </c>
      <c r="D455" s="43" t="s">
        <v>34</v>
      </c>
      <c r="E455" s="45" t="s">
        <v>206</v>
      </c>
      <c r="F455" s="45"/>
      <c r="G455" s="44" t="s">
        <v>89</v>
      </c>
      <c r="H455" s="163" t="str">
        <f t="shared" si="25"/>
        <v>El Centro, CA</v>
      </c>
      <c r="I455" s="248">
        <v>1</v>
      </c>
      <c r="J455" s="43" t="s">
        <v>74</v>
      </c>
      <c r="K455" s="43" t="s">
        <v>74</v>
      </c>
      <c r="L455" s="43" t="s">
        <v>73</v>
      </c>
      <c r="M455" s="43" t="s">
        <v>74</v>
      </c>
      <c r="N455" s="43" t="str">
        <f>'USBP MASTER'!N479</f>
        <v>SQ began 04/01/2020</v>
      </c>
      <c r="O455" s="11" t="s">
        <v>74</v>
      </c>
      <c r="P455" s="43" t="s">
        <v>73</v>
      </c>
      <c r="Q455" s="134" t="s">
        <v>75</v>
      </c>
      <c r="R455" s="190"/>
      <c r="S455" s="11" t="s">
        <v>76</v>
      </c>
      <c r="T455" s="190"/>
      <c r="U455" s="190"/>
      <c r="V455" s="66" t="s">
        <v>77</v>
      </c>
      <c r="W455" s="219" t="s">
        <v>615</v>
      </c>
      <c r="X455" s="137">
        <v>43912</v>
      </c>
      <c r="Y455" s="138" t="s">
        <v>188</v>
      </c>
    </row>
    <row r="456" spans="1:25" s="66" customFormat="1" ht="64" hidden="1" x14ac:dyDescent="0.2">
      <c r="A456" s="291" t="e">
        <f t="shared" si="26"/>
        <v>#VALUE!</v>
      </c>
      <c r="B456" s="47">
        <v>43923</v>
      </c>
      <c r="C456" s="13" t="str">
        <f t="shared" si="27"/>
        <v>USBP</v>
      </c>
      <c r="D456" s="43" t="s">
        <v>34</v>
      </c>
      <c r="E456" s="45" t="s">
        <v>34</v>
      </c>
      <c r="F456" s="45" t="s">
        <v>85</v>
      </c>
      <c r="G456" s="44" t="s">
        <v>89</v>
      </c>
      <c r="H456" s="163" t="str">
        <f t="shared" si="25"/>
        <v>El Centro, CA</v>
      </c>
      <c r="I456" s="248">
        <v>1</v>
      </c>
      <c r="J456" s="43" t="s">
        <v>74</v>
      </c>
      <c r="K456" s="43" t="s">
        <v>74</v>
      </c>
      <c r="L456" s="43" t="s">
        <v>73</v>
      </c>
      <c r="M456" s="43" t="s">
        <v>74</v>
      </c>
      <c r="N456" s="43"/>
      <c r="O456" s="11" t="s">
        <v>74</v>
      </c>
      <c r="P456" s="43" t="s">
        <v>74</v>
      </c>
      <c r="Q456" s="134"/>
      <c r="R456" s="190"/>
      <c r="S456" s="11" t="s">
        <v>76</v>
      </c>
      <c r="T456" s="190"/>
      <c r="U456" s="190"/>
      <c r="V456" s="66" t="s">
        <v>616</v>
      </c>
      <c r="W456" s="219" t="s">
        <v>617</v>
      </c>
      <c r="X456" s="138"/>
      <c r="Y456" s="138"/>
    </row>
    <row r="457" spans="1:25" s="9" customFormat="1" ht="48" hidden="1" x14ac:dyDescent="0.2">
      <c r="A457" s="291" t="e">
        <f t="shared" si="26"/>
        <v>#VALUE!</v>
      </c>
      <c r="B457" s="13">
        <v>43917</v>
      </c>
      <c r="C457" s="13" t="str">
        <f t="shared" si="27"/>
        <v>USBP</v>
      </c>
      <c r="D457" s="11" t="s">
        <v>27</v>
      </c>
      <c r="E457" s="35" t="s">
        <v>200</v>
      </c>
      <c r="F457" s="35"/>
      <c r="G457" s="2" t="s">
        <v>86</v>
      </c>
      <c r="H457" s="163" t="str">
        <f t="shared" si="25"/>
        <v>Gibralter, MI</v>
      </c>
      <c r="I457" s="129">
        <v>1</v>
      </c>
      <c r="J457" s="11" t="s">
        <v>73</v>
      </c>
      <c r="K457" s="11" t="s">
        <v>74</v>
      </c>
      <c r="L457" s="11" t="s">
        <v>73</v>
      </c>
      <c r="M457" s="11" t="s">
        <v>74</v>
      </c>
      <c r="N457" s="11" t="s">
        <v>280</v>
      </c>
      <c r="O457" s="11" t="s">
        <v>74</v>
      </c>
      <c r="P457" s="11" t="s">
        <v>74</v>
      </c>
      <c r="Q457" s="2"/>
      <c r="R457" s="190"/>
      <c r="S457" s="11" t="s">
        <v>76</v>
      </c>
      <c r="T457" s="190"/>
      <c r="U457" s="190"/>
      <c r="V457" s="9" t="s">
        <v>77</v>
      </c>
      <c r="W457" s="216" t="s">
        <v>618</v>
      </c>
      <c r="X457" s="159"/>
      <c r="Y457" s="159"/>
    </row>
    <row r="458" spans="1:25" s="9" customFormat="1" ht="48" hidden="1" x14ac:dyDescent="0.2">
      <c r="A458" s="291" t="e">
        <f t="shared" si="26"/>
        <v>#VALUE!</v>
      </c>
      <c r="B458" s="13">
        <v>43919</v>
      </c>
      <c r="C458" s="13" t="str">
        <f t="shared" si="27"/>
        <v>USBP</v>
      </c>
      <c r="D458" s="11" t="s">
        <v>27</v>
      </c>
      <c r="E458" s="35" t="s">
        <v>333</v>
      </c>
      <c r="F458" s="35"/>
      <c r="G458" s="2" t="s">
        <v>86</v>
      </c>
      <c r="H458" s="163" t="str">
        <f t="shared" si="25"/>
        <v>Marysville, MI</v>
      </c>
      <c r="I458" s="129">
        <v>1</v>
      </c>
      <c r="J458" s="11" t="s">
        <v>73</v>
      </c>
      <c r="K458" s="11" t="s">
        <v>74</v>
      </c>
      <c r="L458" s="11" t="s">
        <v>73</v>
      </c>
      <c r="M458" s="11" t="s">
        <v>74</v>
      </c>
      <c r="N458" s="11" t="s">
        <v>619</v>
      </c>
      <c r="O458" s="11" t="s">
        <v>74</v>
      </c>
      <c r="P458" s="11" t="s">
        <v>74</v>
      </c>
      <c r="Q458" s="2"/>
      <c r="R458" s="190"/>
      <c r="S458" s="11" t="s">
        <v>76</v>
      </c>
      <c r="T458" s="190"/>
      <c r="U458" s="190"/>
      <c r="V458" s="9" t="s">
        <v>77</v>
      </c>
      <c r="W458" s="216" t="s">
        <v>620</v>
      </c>
      <c r="X458" s="159"/>
      <c r="Y458" s="159"/>
    </row>
    <row r="459" spans="1:25" s="66" customFormat="1" ht="48" hidden="1" x14ac:dyDescent="0.2">
      <c r="A459" s="291" t="e">
        <f t="shared" si="26"/>
        <v>#VALUE!</v>
      </c>
      <c r="B459" s="137">
        <v>43922</v>
      </c>
      <c r="C459" s="13" t="str">
        <f t="shared" si="27"/>
        <v>USBP</v>
      </c>
      <c r="D459" s="45" t="s">
        <v>17</v>
      </c>
      <c r="E459" s="138" t="s">
        <v>621</v>
      </c>
      <c r="F459" s="138"/>
      <c r="G459" s="44" t="s">
        <v>72</v>
      </c>
      <c r="H459" s="163" t="str">
        <f t="shared" si="25"/>
        <v>Zapata, TX</v>
      </c>
      <c r="I459" s="249">
        <v>1</v>
      </c>
      <c r="J459" s="45" t="s">
        <v>74</v>
      </c>
      <c r="K459" s="45" t="s">
        <v>74</v>
      </c>
      <c r="L459" s="45" t="s">
        <v>73</v>
      </c>
      <c r="M459" s="45" t="s">
        <v>74</v>
      </c>
      <c r="N459" s="43" t="s">
        <v>471</v>
      </c>
      <c r="O459" s="11" t="s">
        <v>74</v>
      </c>
      <c r="P459" s="45" t="s">
        <v>74</v>
      </c>
      <c r="Q459" s="44"/>
      <c r="R459" s="190"/>
      <c r="S459" s="11" t="s">
        <v>76</v>
      </c>
      <c r="T459" s="190"/>
      <c r="U459" s="190"/>
      <c r="V459" s="66" t="s">
        <v>77</v>
      </c>
      <c r="W459" s="215" t="s">
        <v>622</v>
      </c>
      <c r="X459" s="47"/>
      <c r="Y459" s="48"/>
    </row>
    <row r="460" spans="1:25" s="66" customFormat="1" ht="48" hidden="1" x14ac:dyDescent="0.2">
      <c r="A460" s="291" t="e">
        <f t="shared" si="26"/>
        <v>#VALUE!</v>
      </c>
      <c r="B460" s="137">
        <v>43925</v>
      </c>
      <c r="C460" s="13" t="str">
        <f t="shared" si="27"/>
        <v>USBP</v>
      </c>
      <c r="D460" s="45" t="s">
        <v>17</v>
      </c>
      <c r="E460" s="138" t="s">
        <v>123</v>
      </c>
      <c r="F460" s="138"/>
      <c r="G460" s="44" t="s">
        <v>72</v>
      </c>
      <c r="H460" s="163" t="str">
        <f t="shared" si="25"/>
        <v>Laredo, TX</v>
      </c>
      <c r="I460" s="249">
        <v>1</v>
      </c>
      <c r="J460" s="45" t="s">
        <v>74</v>
      </c>
      <c r="K460" s="45" t="s">
        <v>74</v>
      </c>
      <c r="L460" s="45" t="s">
        <v>73</v>
      </c>
      <c r="M460" s="45" t="s">
        <v>74</v>
      </c>
      <c r="N460" s="43"/>
      <c r="O460" s="11" t="s">
        <v>74</v>
      </c>
      <c r="P460" s="45" t="s">
        <v>73</v>
      </c>
      <c r="Q460" s="44" t="s">
        <v>75</v>
      </c>
      <c r="R460" s="190"/>
      <c r="S460" s="11" t="s">
        <v>76</v>
      </c>
      <c r="T460" s="190"/>
      <c r="U460" s="190"/>
      <c r="V460" s="66" t="s">
        <v>77</v>
      </c>
      <c r="W460" s="216" t="s">
        <v>623</v>
      </c>
      <c r="X460" s="47"/>
      <c r="Y460" s="48"/>
    </row>
    <row r="461" spans="1:25" s="66" customFormat="1" ht="48" hidden="1" x14ac:dyDescent="0.2">
      <c r="A461" s="291" t="e">
        <f t="shared" si="26"/>
        <v>#VALUE!</v>
      </c>
      <c r="B461" s="47">
        <v>43914</v>
      </c>
      <c r="C461" s="13" t="str">
        <f t="shared" si="27"/>
        <v>USBP</v>
      </c>
      <c r="D461" s="43" t="s">
        <v>27</v>
      </c>
      <c r="E461" s="45" t="s">
        <v>307</v>
      </c>
      <c r="F461" s="45"/>
      <c r="G461" s="44" t="s">
        <v>86</v>
      </c>
      <c r="H461" s="163" t="str">
        <f t="shared" si="25"/>
        <v>Port Clinton, OH</v>
      </c>
      <c r="I461" s="248">
        <v>1</v>
      </c>
      <c r="J461" s="43" t="s">
        <v>74</v>
      </c>
      <c r="K461" s="43" t="s">
        <v>74</v>
      </c>
      <c r="L461" s="43" t="s">
        <v>73</v>
      </c>
      <c r="M461" s="43" t="s">
        <v>74</v>
      </c>
      <c r="N461" s="43" t="s">
        <v>216</v>
      </c>
      <c r="O461" s="11" t="s">
        <v>74</v>
      </c>
      <c r="P461" s="43" t="s">
        <v>74</v>
      </c>
      <c r="Q461" s="44"/>
      <c r="R461" s="190"/>
      <c r="S461" s="11" t="s">
        <v>76</v>
      </c>
      <c r="T461" s="190"/>
      <c r="U461" s="190"/>
      <c r="V461" s="66" t="s">
        <v>77</v>
      </c>
      <c r="W461" s="219" t="s">
        <v>624</v>
      </c>
      <c r="X461" s="137">
        <v>43914</v>
      </c>
      <c r="Y461" s="138" t="s">
        <v>188</v>
      </c>
    </row>
    <row r="462" spans="1:25" s="66" customFormat="1" ht="48" hidden="1" x14ac:dyDescent="0.2">
      <c r="A462" s="291" t="e">
        <f t="shared" si="26"/>
        <v>#VALUE!</v>
      </c>
      <c r="B462" s="47">
        <v>43914</v>
      </c>
      <c r="C462" s="13" t="str">
        <f t="shared" si="27"/>
        <v>USBP</v>
      </c>
      <c r="D462" s="43" t="s">
        <v>35</v>
      </c>
      <c r="E462" s="43" t="s">
        <v>501</v>
      </c>
      <c r="F462" s="43"/>
      <c r="G462" s="44" t="s">
        <v>89</v>
      </c>
      <c r="H462" s="163" t="str">
        <f t="shared" si="25"/>
        <v>Nogales, AZ</v>
      </c>
      <c r="I462" s="248">
        <v>1</v>
      </c>
      <c r="J462" s="43" t="s">
        <v>73</v>
      </c>
      <c r="K462" s="43" t="s">
        <v>74</v>
      </c>
      <c r="L462" s="43" t="s">
        <v>73</v>
      </c>
      <c r="M462" s="43" t="s">
        <v>74</v>
      </c>
      <c r="N462" s="11" t="s">
        <v>625</v>
      </c>
      <c r="O462" s="11" t="s">
        <v>74</v>
      </c>
      <c r="P462" s="43" t="s">
        <v>74</v>
      </c>
      <c r="Q462" s="44"/>
      <c r="R462" s="190"/>
      <c r="S462" s="11" t="s">
        <v>76</v>
      </c>
      <c r="T462" s="190"/>
      <c r="U462" s="190"/>
      <c r="V462" s="228" t="s">
        <v>77</v>
      </c>
      <c r="W462" s="227" t="s">
        <v>626</v>
      </c>
      <c r="X462" s="170">
        <v>43913</v>
      </c>
      <c r="Y462" s="138" t="s">
        <v>188</v>
      </c>
    </row>
    <row r="463" spans="1:25" s="66" customFormat="1" ht="48" hidden="1" x14ac:dyDescent="0.2">
      <c r="A463" s="291" t="e">
        <f t="shared" si="26"/>
        <v>#VALUE!</v>
      </c>
      <c r="B463" s="47">
        <v>43916</v>
      </c>
      <c r="C463" s="13" t="str">
        <f t="shared" si="27"/>
        <v>USBP</v>
      </c>
      <c r="D463" s="43" t="s">
        <v>35</v>
      </c>
      <c r="E463" s="43" t="s">
        <v>35</v>
      </c>
      <c r="F463" s="43"/>
      <c r="G463" s="44" t="s">
        <v>89</v>
      </c>
      <c r="H463" s="163" t="str">
        <f t="shared" si="25"/>
        <v>Tucson, AZ</v>
      </c>
      <c r="I463" s="248">
        <v>1</v>
      </c>
      <c r="J463" s="43" t="s">
        <v>73</v>
      </c>
      <c r="K463" s="43" t="s">
        <v>74</v>
      </c>
      <c r="L463" s="43" t="s">
        <v>73</v>
      </c>
      <c r="M463" s="43" t="s">
        <v>74</v>
      </c>
      <c r="N463" s="11" t="s">
        <v>627</v>
      </c>
      <c r="O463" s="11" t="s">
        <v>74</v>
      </c>
      <c r="P463" s="43" t="s">
        <v>74</v>
      </c>
      <c r="Q463" s="44"/>
      <c r="R463" s="190"/>
      <c r="S463" s="11" t="s">
        <v>76</v>
      </c>
      <c r="T463" s="190"/>
      <c r="U463" s="190"/>
      <c r="V463" s="228" t="s">
        <v>77</v>
      </c>
      <c r="W463" s="219" t="s">
        <v>628</v>
      </c>
      <c r="X463" s="170"/>
      <c r="Y463" s="138"/>
    </row>
    <row r="464" spans="1:25" s="66" customFormat="1" ht="32" hidden="1" x14ac:dyDescent="0.2">
      <c r="A464" s="291" t="e">
        <f t="shared" si="26"/>
        <v>#VALUE!</v>
      </c>
      <c r="B464" s="47">
        <f>'USBP MASTER'!B435</f>
        <v>43917</v>
      </c>
      <c r="C464" s="13" t="str">
        <f t="shared" si="27"/>
        <v>USBP</v>
      </c>
      <c r="D464" s="43" t="s">
        <v>35</v>
      </c>
      <c r="E464" s="43" t="s">
        <v>170</v>
      </c>
      <c r="F464" s="43"/>
      <c r="G464" s="44" t="s">
        <v>89</v>
      </c>
      <c r="H464" s="163" t="str">
        <f t="shared" si="25"/>
        <v>Willcox, AZ</v>
      </c>
      <c r="I464" s="248">
        <v>1</v>
      </c>
      <c r="J464" s="43" t="s">
        <v>73</v>
      </c>
      <c r="K464" s="43" t="s">
        <v>74</v>
      </c>
      <c r="L464" s="43" t="s">
        <v>73</v>
      </c>
      <c r="M464" s="43" t="s">
        <v>74</v>
      </c>
      <c r="N464" s="11" t="s">
        <v>629</v>
      </c>
      <c r="O464" s="11" t="s">
        <v>73</v>
      </c>
      <c r="P464" s="43" t="s">
        <v>73</v>
      </c>
      <c r="Q464" s="44" t="s">
        <v>75</v>
      </c>
      <c r="R464" s="190"/>
      <c r="S464" s="11" t="s">
        <v>76</v>
      </c>
      <c r="T464" s="190"/>
      <c r="U464" s="190"/>
      <c r="V464" s="228" t="s">
        <v>77</v>
      </c>
      <c r="W464" s="219" t="s">
        <v>630</v>
      </c>
      <c r="X464" s="170"/>
      <c r="Y464" s="138"/>
    </row>
    <row r="465" spans="1:25" s="66" customFormat="1" ht="48" hidden="1" x14ac:dyDescent="0.2">
      <c r="A465" s="291" t="e">
        <f t="shared" si="26"/>
        <v>#VALUE!</v>
      </c>
      <c r="B465" s="47">
        <v>43920</v>
      </c>
      <c r="C465" s="13" t="str">
        <f t="shared" si="27"/>
        <v>USBP</v>
      </c>
      <c r="D465" s="43" t="s">
        <v>35</v>
      </c>
      <c r="E465" s="43" t="s">
        <v>175</v>
      </c>
      <c r="F465" s="43"/>
      <c r="G465" s="44" t="s">
        <v>89</v>
      </c>
      <c r="H465" s="163" t="str">
        <f t="shared" si="25"/>
        <v>Naco, AZ</v>
      </c>
      <c r="I465" s="248">
        <v>1</v>
      </c>
      <c r="J465" s="43" t="s">
        <v>73</v>
      </c>
      <c r="K465" s="43" t="s">
        <v>74</v>
      </c>
      <c r="L465" s="43" t="s">
        <v>73</v>
      </c>
      <c r="M465" s="43" t="s">
        <v>74</v>
      </c>
      <c r="N465" s="11" t="s">
        <v>631</v>
      </c>
      <c r="O465" s="11" t="s">
        <v>73</v>
      </c>
      <c r="P465" s="43" t="s">
        <v>74</v>
      </c>
      <c r="Q465" s="44"/>
      <c r="R465" s="190"/>
      <c r="S465" s="11" t="s">
        <v>76</v>
      </c>
      <c r="T465" s="190"/>
      <c r="U465" s="190"/>
      <c r="V465" s="228" t="s">
        <v>77</v>
      </c>
      <c r="W465" s="219" t="s">
        <v>632</v>
      </c>
      <c r="X465" s="170"/>
      <c r="Y465" s="138"/>
    </row>
    <row r="466" spans="1:25" s="66" customFormat="1" ht="64" hidden="1" x14ac:dyDescent="0.2">
      <c r="A466" s="291" t="e">
        <f t="shared" si="26"/>
        <v>#VALUE!</v>
      </c>
      <c r="B466" s="47">
        <v>43927</v>
      </c>
      <c r="C466" s="13" t="str">
        <f t="shared" si="27"/>
        <v>USBP</v>
      </c>
      <c r="D466" s="43" t="s">
        <v>35</v>
      </c>
      <c r="E466" s="43" t="s">
        <v>175</v>
      </c>
      <c r="F466" s="43"/>
      <c r="G466" s="44" t="s">
        <v>89</v>
      </c>
      <c r="H466" s="163" t="str">
        <f t="shared" si="25"/>
        <v>Naco, AZ</v>
      </c>
      <c r="I466" s="248">
        <v>1</v>
      </c>
      <c r="J466" s="43" t="s">
        <v>73</v>
      </c>
      <c r="K466" s="43" t="s">
        <v>74</v>
      </c>
      <c r="L466" s="43" t="s">
        <v>73</v>
      </c>
      <c r="M466" s="43" t="s">
        <v>74</v>
      </c>
      <c r="N466" s="43"/>
      <c r="O466" s="11" t="s">
        <v>74</v>
      </c>
      <c r="P466" s="43" t="s">
        <v>74</v>
      </c>
      <c r="Q466" s="44"/>
      <c r="R466" s="190"/>
      <c r="S466" s="11" t="s">
        <v>76</v>
      </c>
      <c r="T466" s="190"/>
      <c r="U466" s="190"/>
      <c r="V466" s="228" t="s">
        <v>77</v>
      </c>
      <c r="W466" s="219" t="s">
        <v>633</v>
      </c>
      <c r="X466" s="170"/>
      <c r="Y466" s="138"/>
    </row>
    <row r="467" spans="1:25" s="66" customFormat="1" ht="32" hidden="1" x14ac:dyDescent="0.2">
      <c r="A467" s="291" t="e">
        <f t="shared" si="26"/>
        <v>#VALUE!</v>
      </c>
      <c r="B467" s="47">
        <v>43927</v>
      </c>
      <c r="C467" s="13" t="str">
        <f t="shared" si="27"/>
        <v>USBP</v>
      </c>
      <c r="D467" s="43" t="s">
        <v>35</v>
      </c>
      <c r="E467" s="43" t="s">
        <v>35</v>
      </c>
      <c r="F467" s="43" t="s">
        <v>85</v>
      </c>
      <c r="G467" s="44" t="s">
        <v>89</v>
      </c>
      <c r="H467" s="163" t="str">
        <f t="shared" si="25"/>
        <v>Tucson, AZ</v>
      </c>
      <c r="I467" s="248">
        <v>1</v>
      </c>
      <c r="J467" s="43" t="s">
        <v>74</v>
      </c>
      <c r="K467" s="43" t="s">
        <v>74</v>
      </c>
      <c r="L467" s="43" t="s">
        <v>73</v>
      </c>
      <c r="M467" s="43" t="s">
        <v>74</v>
      </c>
      <c r="N467" s="43"/>
      <c r="O467" s="11" t="s">
        <v>73</v>
      </c>
      <c r="P467" s="43" t="s">
        <v>73</v>
      </c>
      <c r="Q467" s="44" t="s">
        <v>75</v>
      </c>
      <c r="R467" s="190"/>
      <c r="S467" s="11" t="s">
        <v>76</v>
      </c>
      <c r="T467" s="190"/>
      <c r="U467" s="190"/>
      <c r="V467" s="29" t="s">
        <v>80</v>
      </c>
      <c r="W467" s="219" t="s">
        <v>634</v>
      </c>
      <c r="X467" s="170"/>
      <c r="Y467" s="138"/>
    </row>
    <row r="468" spans="1:25" s="66" customFormat="1" ht="32" hidden="1" x14ac:dyDescent="0.2">
      <c r="A468" s="291" t="e">
        <f t="shared" si="26"/>
        <v>#VALUE!</v>
      </c>
      <c r="B468" s="47">
        <v>43928</v>
      </c>
      <c r="C468" s="13" t="str">
        <f t="shared" si="27"/>
        <v>USBP</v>
      </c>
      <c r="D468" s="43" t="s">
        <v>35</v>
      </c>
      <c r="E468" s="43" t="s">
        <v>179</v>
      </c>
      <c r="F468" s="43"/>
      <c r="G468" s="44" t="s">
        <v>89</v>
      </c>
      <c r="H468" s="163" t="str">
        <f t="shared" si="25"/>
        <v>Tucson, AZ</v>
      </c>
      <c r="I468" s="248">
        <v>1</v>
      </c>
      <c r="J468" s="43" t="s">
        <v>74</v>
      </c>
      <c r="K468" s="43" t="s">
        <v>73</v>
      </c>
      <c r="L468" s="43" t="s">
        <v>73</v>
      </c>
      <c r="M468" s="43" t="s">
        <v>74</v>
      </c>
      <c r="N468" s="43"/>
      <c r="O468" s="11" t="s">
        <v>73</v>
      </c>
      <c r="P468" s="43" t="s">
        <v>73</v>
      </c>
      <c r="Q468" s="44" t="s">
        <v>75</v>
      </c>
      <c r="R468" s="190"/>
      <c r="S468" s="11" t="s">
        <v>76</v>
      </c>
      <c r="T468" s="190"/>
      <c r="U468" s="190"/>
      <c r="V468" s="228" t="s">
        <v>160</v>
      </c>
      <c r="W468" s="219" t="s">
        <v>635</v>
      </c>
      <c r="X468" s="170"/>
      <c r="Y468" s="138"/>
    </row>
    <row r="469" spans="1:25" s="9" customFormat="1" ht="80" hidden="1" x14ac:dyDescent="0.2">
      <c r="A469" s="291" t="e">
        <f t="shared" si="26"/>
        <v>#VALUE!</v>
      </c>
      <c r="B469" s="13">
        <v>43922</v>
      </c>
      <c r="C469" s="13" t="str">
        <f t="shared" si="27"/>
        <v>USBP</v>
      </c>
      <c r="D469" s="11" t="s">
        <v>33</v>
      </c>
      <c r="E469" s="11" t="s">
        <v>157</v>
      </c>
      <c r="F469" s="11"/>
      <c r="G469" s="2" t="s">
        <v>89</v>
      </c>
      <c r="H469" s="163" t="str">
        <f t="shared" si="25"/>
        <v>San Diego, CA</v>
      </c>
      <c r="I469" s="129">
        <v>1</v>
      </c>
      <c r="J469" s="11" t="s">
        <v>74</v>
      </c>
      <c r="K469" s="11" t="s">
        <v>74</v>
      </c>
      <c r="L469" s="11" t="s">
        <v>73</v>
      </c>
      <c r="M469" s="11" t="s">
        <v>74</v>
      </c>
      <c r="N469" s="11" t="s">
        <v>471</v>
      </c>
      <c r="O469" s="11" t="s">
        <v>74</v>
      </c>
      <c r="P469" s="11" t="s">
        <v>73</v>
      </c>
      <c r="Q469" s="2" t="s">
        <v>75</v>
      </c>
      <c r="R469" s="190"/>
      <c r="S469" s="11" t="s">
        <v>76</v>
      </c>
      <c r="T469" s="190"/>
      <c r="U469" s="190"/>
      <c r="V469" s="9" t="s">
        <v>77</v>
      </c>
      <c r="W469" s="216" t="s">
        <v>636</v>
      </c>
      <c r="X469" s="137"/>
      <c r="Y469" s="138"/>
    </row>
    <row r="470" spans="1:25" s="66" customFormat="1" ht="48" hidden="1" x14ac:dyDescent="0.2">
      <c r="A470" s="291" t="e">
        <f t="shared" si="26"/>
        <v>#VALUE!</v>
      </c>
      <c r="B470" s="47">
        <v>43920</v>
      </c>
      <c r="C470" s="13" t="str">
        <f t="shared" si="27"/>
        <v>USBP</v>
      </c>
      <c r="D470" s="43" t="s">
        <v>33</v>
      </c>
      <c r="E470" s="43" t="s">
        <v>145</v>
      </c>
      <c r="F470" s="43"/>
      <c r="G470" s="44" t="s">
        <v>89</v>
      </c>
      <c r="H470" s="163" t="str">
        <f t="shared" si="25"/>
        <v>San Diego, CA</v>
      </c>
      <c r="I470" s="248">
        <v>1</v>
      </c>
      <c r="J470" s="43" t="s">
        <v>73</v>
      </c>
      <c r="K470" s="43" t="s">
        <v>74</v>
      </c>
      <c r="L470" s="43" t="s">
        <v>73</v>
      </c>
      <c r="N470" s="43" t="s">
        <v>637</v>
      </c>
      <c r="O470" s="11" t="s">
        <v>73</v>
      </c>
      <c r="P470" s="43" t="s">
        <v>74</v>
      </c>
      <c r="Q470" s="44"/>
      <c r="R470" s="190"/>
      <c r="S470" s="11" t="s">
        <v>76</v>
      </c>
      <c r="T470" s="190"/>
      <c r="U470" s="190"/>
      <c r="V470" s="66" t="s">
        <v>96</v>
      </c>
      <c r="W470" s="234" t="s">
        <v>638</v>
      </c>
      <c r="X470" s="137"/>
      <c r="Y470" s="138"/>
    </row>
    <row r="471" spans="1:25" s="9" customFormat="1" ht="48.75" hidden="1" customHeight="1" x14ac:dyDescent="0.2">
      <c r="A471" s="291" t="e">
        <f t="shared" si="26"/>
        <v>#VALUE!</v>
      </c>
      <c r="B471" s="13">
        <v>43916</v>
      </c>
      <c r="C471" s="13" t="str">
        <f t="shared" si="27"/>
        <v>USBP</v>
      </c>
      <c r="D471" s="11" t="s">
        <v>20</v>
      </c>
      <c r="E471" s="11" t="s">
        <v>466</v>
      </c>
      <c r="F471" s="11"/>
      <c r="G471" s="2" t="s">
        <v>72</v>
      </c>
      <c r="H471" s="163" t="str">
        <f t="shared" si="25"/>
        <v>Brownsville, TX</v>
      </c>
      <c r="I471" s="129">
        <v>1</v>
      </c>
      <c r="J471" s="11" t="s">
        <v>73</v>
      </c>
      <c r="K471" s="11" t="s">
        <v>74</v>
      </c>
      <c r="L471" s="11" t="s">
        <v>73</v>
      </c>
      <c r="M471" s="11" t="s">
        <v>74</v>
      </c>
      <c r="N471" s="11" t="s">
        <v>280</v>
      </c>
      <c r="O471" s="11" t="s">
        <v>74</v>
      </c>
      <c r="P471" s="11" t="s">
        <v>74</v>
      </c>
      <c r="Q471" s="2"/>
      <c r="R471" s="190"/>
      <c r="S471" s="11" t="s">
        <v>76</v>
      </c>
      <c r="T471" s="190"/>
      <c r="U471" s="190"/>
      <c r="V471" s="9" t="s">
        <v>77</v>
      </c>
      <c r="W471" s="219" t="s">
        <v>639</v>
      </c>
      <c r="X471" s="137"/>
      <c r="Y471" s="138"/>
    </row>
    <row r="472" spans="1:25" s="9" customFormat="1" ht="112" hidden="1" x14ac:dyDescent="0.2">
      <c r="A472" s="291" t="e">
        <f t="shared" si="26"/>
        <v>#VALUE!</v>
      </c>
      <c r="B472" s="13">
        <v>43921</v>
      </c>
      <c r="C472" s="13" t="str">
        <f t="shared" si="27"/>
        <v>USBP</v>
      </c>
      <c r="D472" s="11" t="s">
        <v>20</v>
      </c>
      <c r="E472" s="11" t="s">
        <v>466</v>
      </c>
      <c r="F472" s="11"/>
      <c r="G472" s="2" t="s">
        <v>72</v>
      </c>
      <c r="H472" s="163" t="str">
        <f t="shared" si="25"/>
        <v>Brownsville, TX</v>
      </c>
      <c r="I472" s="129">
        <v>1</v>
      </c>
      <c r="J472" s="11" t="s">
        <v>73</v>
      </c>
      <c r="K472" s="11" t="s">
        <v>74</v>
      </c>
      <c r="L472" s="11" t="s">
        <v>73</v>
      </c>
      <c r="M472" s="11" t="s">
        <v>74</v>
      </c>
      <c r="N472" s="11" t="s">
        <v>640</v>
      </c>
      <c r="O472" s="11" t="s">
        <v>73</v>
      </c>
      <c r="P472" s="11" t="s">
        <v>74</v>
      </c>
      <c r="Q472" s="2"/>
      <c r="R472" s="190"/>
      <c r="S472" s="11" t="s">
        <v>76</v>
      </c>
      <c r="T472" s="190"/>
      <c r="U472" s="190"/>
      <c r="V472" s="9" t="s">
        <v>96</v>
      </c>
      <c r="W472" s="219" t="s">
        <v>641</v>
      </c>
      <c r="X472" s="137"/>
      <c r="Y472" s="138"/>
    </row>
    <row r="473" spans="1:25" s="9" customFormat="1" ht="64" hidden="1" x14ac:dyDescent="0.2">
      <c r="A473" s="291" t="e">
        <f t="shared" si="26"/>
        <v>#VALUE!</v>
      </c>
      <c r="B473" s="13">
        <f>'USBP MASTER'!B501</f>
        <v>43923</v>
      </c>
      <c r="C473" s="13" t="str">
        <f t="shared" si="27"/>
        <v>USBP</v>
      </c>
      <c r="D473" s="11" t="s">
        <v>28</v>
      </c>
      <c r="E473" s="35" t="s">
        <v>102</v>
      </c>
      <c r="F473" s="35"/>
      <c r="G473" s="2" t="s">
        <v>86</v>
      </c>
      <c r="H473" s="163" t="str">
        <f t="shared" si="25"/>
        <v>El Paso, TX</v>
      </c>
      <c r="I473" s="129">
        <v>1</v>
      </c>
      <c r="J473" s="11" t="s">
        <v>73</v>
      </c>
      <c r="K473" s="11" t="s">
        <v>74</v>
      </c>
      <c r="L473" s="11" t="s">
        <v>73</v>
      </c>
      <c r="M473" s="11" t="s">
        <v>74</v>
      </c>
      <c r="N473" s="11"/>
      <c r="O473" s="11" t="s">
        <v>73</v>
      </c>
      <c r="P473" s="11" t="s">
        <v>73</v>
      </c>
      <c r="Q473" s="2" t="s">
        <v>75</v>
      </c>
      <c r="R473" s="190"/>
      <c r="S473" s="11" t="s">
        <v>76</v>
      </c>
      <c r="T473" s="190"/>
      <c r="U473" s="190"/>
      <c r="V473" s="9" t="s">
        <v>77</v>
      </c>
      <c r="W473" s="226" t="s">
        <v>642</v>
      </c>
      <c r="X473" s="137"/>
      <c r="Y473" s="158"/>
    </row>
    <row r="474" spans="1:25" s="9" customFormat="1" ht="48" hidden="1" x14ac:dyDescent="0.2">
      <c r="A474" s="291" t="e">
        <f t="shared" si="26"/>
        <v>#VALUE!</v>
      </c>
      <c r="B474" s="13">
        <v>43916</v>
      </c>
      <c r="C474" s="13" t="str">
        <f t="shared" si="27"/>
        <v>USBP</v>
      </c>
      <c r="D474" s="11" t="s">
        <v>27</v>
      </c>
      <c r="E474" s="35" t="s">
        <v>84</v>
      </c>
      <c r="F474" s="35"/>
      <c r="G474" s="2" t="s">
        <v>86</v>
      </c>
      <c r="H474" s="163" t="str">
        <f t="shared" si="25"/>
        <v>Detroit, MI</v>
      </c>
      <c r="I474" s="129">
        <v>1</v>
      </c>
      <c r="J474" s="11" t="s">
        <v>73</v>
      </c>
      <c r="K474" s="11" t="s">
        <v>74</v>
      </c>
      <c r="L474" s="11" t="s">
        <v>73</v>
      </c>
      <c r="M474" s="11" t="s">
        <v>74</v>
      </c>
      <c r="N474" s="11" t="s">
        <v>298</v>
      </c>
      <c r="O474" s="11" t="s">
        <v>73</v>
      </c>
      <c r="P474" s="11" t="s">
        <v>73</v>
      </c>
      <c r="Q474" s="2" t="s">
        <v>75</v>
      </c>
      <c r="R474" s="190"/>
      <c r="S474" s="11" t="s">
        <v>76</v>
      </c>
      <c r="T474" s="190"/>
      <c r="U474" s="190"/>
      <c r="V474" s="9" t="s">
        <v>77</v>
      </c>
      <c r="W474" s="216" t="s">
        <v>643</v>
      </c>
      <c r="X474" s="159"/>
      <c r="Y474" s="159"/>
    </row>
    <row r="475" spans="1:25" s="9" customFormat="1" ht="48" hidden="1" x14ac:dyDescent="0.2">
      <c r="A475" s="291" t="e">
        <f t="shared" si="26"/>
        <v>#VALUE!</v>
      </c>
      <c r="B475" s="37">
        <v>43916</v>
      </c>
      <c r="C475" s="13" t="str">
        <f t="shared" si="27"/>
        <v>USBP</v>
      </c>
      <c r="D475" s="35" t="s">
        <v>25</v>
      </c>
      <c r="E475" s="35" t="s">
        <v>408</v>
      </c>
      <c r="F475" s="35"/>
      <c r="G475" s="2" t="s">
        <v>86</v>
      </c>
      <c r="H475" s="163" t="str">
        <f t="shared" si="25"/>
        <v>Sanderson, TX</v>
      </c>
      <c r="I475" s="252">
        <v>1</v>
      </c>
      <c r="J475" s="35" t="s">
        <v>73</v>
      </c>
      <c r="K475" s="35" t="s">
        <v>74</v>
      </c>
      <c r="L475" s="35" t="s">
        <v>73</v>
      </c>
      <c r="M475" s="35" t="s">
        <v>74</v>
      </c>
      <c r="N475" s="11" t="s">
        <v>280</v>
      </c>
      <c r="O475" s="11" t="s">
        <v>74</v>
      </c>
      <c r="P475" s="11" t="s">
        <v>74</v>
      </c>
      <c r="Q475" s="2"/>
      <c r="R475" s="190"/>
      <c r="S475" s="11" t="s">
        <v>76</v>
      </c>
      <c r="T475" s="190"/>
      <c r="U475" s="190"/>
      <c r="V475" s="9" t="s">
        <v>77</v>
      </c>
      <c r="W475" s="216" t="s">
        <v>644</v>
      </c>
      <c r="X475" s="55"/>
      <c r="Y475" s="163"/>
    </row>
    <row r="476" spans="1:25" s="66" customFormat="1" ht="48" hidden="1" x14ac:dyDescent="0.2">
      <c r="A476" s="291" t="e">
        <f t="shared" si="26"/>
        <v>#VALUE!</v>
      </c>
      <c r="B476" s="137">
        <f>'USBP MASTER'!B371</f>
        <v>43915</v>
      </c>
      <c r="C476" s="13" t="str">
        <f t="shared" si="27"/>
        <v>USBP</v>
      </c>
      <c r="D476" s="45" t="s">
        <v>17</v>
      </c>
      <c r="E476" s="138" t="s">
        <v>17</v>
      </c>
      <c r="F476" s="138" t="s">
        <v>645</v>
      </c>
      <c r="G476" s="44" t="s">
        <v>72</v>
      </c>
      <c r="H476" s="163" t="str">
        <f t="shared" si="25"/>
        <v>Laredo, TX</v>
      </c>
      <c r="I476" s="249">
        <v>1</v>
      </c>
      <c r="J476" s="45" t="s">
        <v>74</v>
      </c>
      <c r="K476" s="45" t="s">
        <v>74</v>
      </c>
      <c r="L476" s="45" t="s">
        <v>73</v>
      </c>
      <c r="M476" s="45" t="s">
        <v>74</v>
      </c>
      <c r="N476" s="43"/>
      <c r="O476" s="11" t="s">
        <v>74</v>
      </c>
      <c r="P476" s="45" t="s">
        <v>74</v>
      </c>
      <c r="Q476" s="44"/>
      <c r="R476" s="190"/>
      <c r="S476" s="11" t="s">
        <v>76</v>
      </c>
      <c r="T476" s="190"/>
      <c r="U476" s="190"/>
      <c r="V476" s="66" t="s">
        <v>645</v>
      </c>
      <c r="W476" s="216" t="s">
        <v>646</v>
      </c>
      <c r="X476" s="47"/>
      <c r="Y476" s="48"/>
    </row>
    <row r="477" spans="1:25" s="66" customFormat="1" ht="32" hidden="1" x14ac:dyDescent="0.2">
      <c r="A477" s="291" t="e">
        <f t="shared" si="26"/>
        <v>#VALUE!</v>
      </c>
      <c r="B477" s="137">
        <f>'USBP MASTER'!B505</f>
        <v>43915</v>
      </c>
      <c r="C477" s="13" t="str">
        <f t="shared" si="27"/>
        <v>USBP</v>
      </c>
      <c r="D477" s="45" t="s">
        <v>17</v>
      </c>
      <c r="E477" s="138" t="s">
        <v>128</v>
      </c>
      <c r="F477" s="138"/>
      <c r="G477" s="44" t="s">
        <v>72</v>
      </c>
      <c r="H477" s="163" t="str">
        <f t="shared" si="25"/>
        <v>Hebbronville, TX</v>
      </c>
      <c r="I477" s="249">
        <v>1</v>
      </c>
      <c r="J477" s="45" t="s">
        <v>74</v>
      </c>
      <c r="K477" s="45" t="s">
        <v>74</v>
      </c>
      <c r="L477" s="45" t="s">
        <v>73</v>
      </c>
      <c r="M477" s="45" t="s">
        <v>74</v>
      </c>
      <c r="N477" s="43"/>
      <c r="O477" s="11" t="s">
        <v>74</v>
      </c>
      <c r="P477" s="45" t="s">
        <v>74</v>
      </c>
      <c r="Q477" s="44"/>
      <c r="R477" s="190"/>
      <c r="S477" s="11" t="s">
        <v>76</v>
      </c>
      <c r="T477" s="190"/>
      <c r="U477" s="190"/>
      <c r="V477" s="66" t="s">
        <v>77</v>
      </c>
      <c r="W477" s="216" t="s">
        <v>647</v>
      </c>
      <c r="X477" s="47"/>
      <c r="Y477" s="48"/>
    </row>
    <row r="478" spans="1:25" s="66" customFormat="1" ht="32" hidden="1" x14ac:dyDescent="0.2">
      <c r="A478" s="291" t="e">
        <f t="shared" si="26"/>
        <v>#VALUE!</v>
      </c>
      <c r="B478" s="47">
        <f>'USBP MASTER'!B354</f>
        <v>43922</v>
      </c>
      <c r="C478" s="13" t="str">
        <f t="shared" si="27"/>
        <v>USBP</v>
      </c>
      <c r="D478" s="43" t="s">
        <v>34</v>
      </c>
      <c r="E478" s="45" t="s">
        <v>34</v>
      </c>
      <c r="F478" s="45" t="s">
        <v>107</v>
      </c>
      <c r="G478" s="44" t="s">
        <v>89</v>
      </c>
      <c r="H478" s="163" t="str">
        <f t="shared" si="25"/>
        <v>El Centro, CA</v>
      </c>
      <c r="I478" s="248">
        <v>1</v>
      </c>
      <c r="J478" s="43" t="s">
        <v>74</v>
      </c>
      <c r="K478" s="43" t="s">
        <v>74</v>
      </c>
      <c r="L478" s="43" t="s">
        <v>73</v>
      </c>
      <c r="M478" s="43" t="s">
        <v>74</v>
      </c>
      <c r="N478" s="43" t="str">
        <f>'USBP MASTER'!N354</f>
        <v>SQ began 04/01/2020</v>
      </c>
      <c r="O478" s="11" t="s">
        <v>74</v>
      </c>
      <c r="P478" s="43" t="s">
        <v>74</v>
      </c>
      <c r="Q478" s="134"/>
      <c r="R478" s="190"/>
      <c r="S478" s="11" t="s">
        <v>76</v>
      </c>
      <c r="T478" s="190"/>
      <c r="U478" s="190"/>
      <c r="V478" s="66" t="s">
        <v>77</v>
      </c>
      <c r="W478" s="219" t="s">
        <v>490</v>
      </c>
      <c r="X478" s="138" t="s">
        <v>491</v>
      </c>
      <c r="Y478" s="138" t="s">
        <v>492</v>
      </c>
    </row>
    <row r="479" spans="1:25" s="66" customFormat="1" ht="32" hidden="1" x14ac:dyDescent="0.2">
      <c r="A479" s="291" t="e">
        <f t="shared" si="26"/>
        <v>#VALUE!</v>
      </c>
      <c r="B479" s="47">
        <f>B478</f>
        <v>43922</v>
      </c>
      <c r="C479" s="13" t="str">
        <f t="shared" si="27"/>
        <v>USBP</v>
      </c>
      <c r="D479" s="43" t="s">
        <v>34</v>
      </c>
      <c r="E479" s="45" t="s">
        <v>34</v>
      </c>
      <c r="F479" s="45" t="s">
        <v>107</v>
      </c>
      <c r="G479" s="44" t="s">
        <v>89</v>
      </c>
      <c r="H479" s="163" t="str">
        <f t="shared" si="25"/>
        <v>El Centro, CA</v>
      </c>
      <c r="I479" s="248">
        <v>1</v>
      </c>
      <c r="J479" s="43" t="s">
        <v>74</v>
      </c>
      <c r="K479" s="43" t="s">
        <v>74</v>
      </c>
      <c r="L479" s="43" t="s">
        <v>73</v>
      </c>
      <c r="M479" s="43" t="s">
        <v>74</v>
      </c>
      <c r="N479" s="43" t="str">
        <f>N478</f>
        <v>SQ began 04/01/2020</v>
      </c>
      <c r="O479" s="11" t="s">
        <v>74</v>
      </c>
      <c r="P479" s="43" t="s">
        <v>74</v>
      </c>
      <c r="Q479" s="134"/>
      <c r="R479" s="190"/>
      <c r="S479" s="11" t="s">
        <v>76</v>
      </c>
      <c r="T479" s="190"/>
      <c r="U479" s="190"/>
      <c r="V479" s="66" t="s">
        <v>77</v>
      </c>
      <c r="W479" s="219" t="s">
        <v>490</v>
      </c>
      <c r="X479" s="138" t="s">
        <v>491</v>
      </c>
      <c r="Y479" s="138" t="s">
        <v>492</v>
      </c>
    </row>
    <row r="480" spans="1:25" s="66" customFormat="1" ht="32" hidden="1" x14ac:dyDescent="0.2">
      <c r="A480" s="291" t="e">
        <f t="shared" si="26"/>
        <v>#VALUE!</v>
      </c>
      <c r="B480" s="47">
        <f>B479</f>
        <v>43922</v>
      </c>
      <c r="C480" s="13" t="str">
        <f t="shared" si="27"/>
        <v>USBP</v>
      </c>
      <c r="D480" s="43" t="s">
        <v>34</v>
      </c>
      <c r="E480" s="45" t="s">
        <v>34</v>
      </c>
      <c r="F480" s="45" t="s">
        <v>107</v>
      </c>
      <c r="G480" s="44" t="s">
        <v>89</v>
      </c>
      <c r="H480" s="163" t="str">
        <f t="shared" si="25"/>
        <v>El Centro, CA</v>
      </c>
      <c r="I480" s="248">
        <v>1</v>
      </c>
      <c r="J480" s="43" t="s">
        <v>74</v>
      </c>
      <c r="K480" s="43" t="s">
        <v>74</v>
      </c>
      <c r="L480" s="43" t="s">
        <v>73</v>
      </c>
      <c r="M480" s="43" t="s">
        <v>74</v>
      </c>
      <c r="N480" s="43" t="str">
        <f>N479</f>
        <v>SQ began 04/01/2020</v>
      </c>
      <c r="O480" s="11" t="s">
        <v>74</v>
      </c>
      <c r="P480" s="43" t="s">
        <v>74</v>
      </c>
      <c r="Q480" s="134"/>
      <c r="R480" s="190"/>
      <c r="S480" s="11" t="s">
        <v>76</v>
      </c>
      <c r="T480" s="190"/>
      <c r="U480" s="190"/>
      <c r="V480" s="66" t="s">
        <v>77</v>
      </c>
      <c r="W480" s="219" t="s">
        <v>490</v>
      </c>
      <c r="X480" s="138" t="s">
        <v>491</v>
      </c>
      <c r="Y480" s="138" t="s">
        <v>188</v>
      </c>
    </row>
    <row r="481" spans="1:25" s="66" customFormat="1" ht="32" hidden="1" x14ac:dyDescent="0.2">
      <c r="A481" s="291" t="e">
        <f t="shared" si="26"/>
        <v>#VALUE!</v>
      </c>
      <c r="B481" s="47">
        <f>B480</f>
        <v>43922</v>
      </c>
      <c r="C481" s="13" t="str">
        <f t="shared" si="27"/>
        <v>USBP</v>
      </c>
      <c r="D481" s="43" t="s">
        <v>34</v>
      </c>
      <c r="E481" s="45" t="s">
        <v>34</v>
      </c>
      <c r="F481" s="45" t="s">
        <v>107</v>
      </c>
      <c r="G481" s="44" t="s">
        <v>89</v>
      </c>
      <c r="H481" s="163" t="str">
        <f t="shared" si="25"/>
        <v>El Centro, CA</v>
      </c>
      <c r="I481" s="248">
        <v>1</v>
      </c>
      <c r="J481" s="43" t="s">
        <v>74</v>
      </c>
      <c r="K481" s="43" t="s">
        <v>74</v>
      </c>
      <c r="L481" s="43" t="s">
        <v>73</v>
      </c>
      <c r="M481" s="43" t="s">
        <v>74</v>
      </c>
      <c r="N481" s="43" t="str">
        <f>N480</f>
        <v>SQ began 04/01/2020</v>
      </c>
      <c r="O481" s="11" t="s">
        <v>74</v>
      </c>
      <c r="P481" s="43" t="s">
        <v>74</v>
      </c>
      <c r="Q481" s="134"/>
      <c r="R481" s="190"/>
      <c r="S481" s="11" t="s">
        <v>76</v>
      </c>
      <c r="T481" s="190"/>
      <c r="U481" s="190"/>
      <c r="V481" s="66" t="s">
        <v>77</v>
      </c>
      <c r="W481" s="219" t="s">
        <v>490</v>
      </c>
      <c r="X481" s="138" t="s">
        <v>491</v>
      </c>
      <c r="Y481" s="138" t="s">
        <v>188</v>
      </c>
    </row>
    <row r="482" spans="1:25" s="66" customFormat="1" ht="17.25" hidden="1" customHeight="1" x14ac:dyDescent="0.2">
      <c r="A482" s="291" t="e">
        <f t="shared" si="26"/>
        <v>#VALUE!</v>
      </c>
      <c r="B482" s="47">
        <v>43922</v>
      </c>
      <c r="C482" s="13" t="str">
        <f t="shared" si="27"/>
        <v>USBP</v>
      </c>
      <c r="D482" s="43" t="s">
        <v>34</v>
      </c>
      <c r="E482" s="45" t="s">
        <v>95</v>
      </c>
      <c r="F482" s="45"/>
      <c r="G482" s="44" t="s">
        <v>89</v>
      </c>
      <c r="H482" s="163" t="str">
        <f t="shared" si="25"/>
        <v>Calexico, CA</v>
      </c>
      <c r="I482" s="248">
        <v>1</v>
      </c>
      <c r="J482" s="43" t="s">
        <v>74</v>
      </c>
      <c r="K482" s="43" t="s">
        <v>74</v>
      </c>
      <c r="L482" s="43" t="s">
        <v>73</v>
      </c>
      <c r="M482" s="43" t="s">
        <v>74</v>
      </c>
      <c r="N482" s="43" t="str">
        <f>'USBP MASTER'!N355</f>
        <v>SQ began 04/01/2020</v>
      </c>
      <c r="O482" s="11" t="s">
        <v>74</v>
      </c>
      <c r="P482" s="43" t="s">
        <v>74</v>
      </c>
      <c r="Q482" s="134"/>
      <c r="R482" s="190"/>
      <c r="S482" s="11" t="s">
        <v>76</v>
      </c>
      <c r="T482" s="190"/>
      <c r="U482" s="190"/>
      <c r="V482" s="66" t="s">
        <v>77</v>
      </c>
      <c r="W482" s="219" t="s">
        <v>493</v>
      </c>
      <c r="X482" s="138" t="s">
        <v>494</v>
      </c>
      <c r="Y482" s="138" t="s">
        <v>188</v>
      </c>
    </row>
    <row r="483" spans="1:25" s="66" customFormat="1" ht="80" hidden="1" x14ac:dyDescent="0.2">
      <c r="A483" s="291" t="e">
        <f t="shared" si="26"/>
        <v>#VALUE!</v>
      </c>
      <c r="B483" s="137">
        <v>43907</v>
      </c>
      <c r="C483" s="13" t="str">
        <f t="shared" si="27"/>
        <v>USBP</v>
      </c>
      <c r="D483" s="138" t="s">
        <v>34</v>
      </c>
      <c r="E483" s="45" t="s">
        <v>34</v>
      </c>
      <c r="F483" s="45"/>
      <c r="G483" s="138" t="s">
        <v>89</v>
      </c>
      <c r="H483" s="163" t="str">
        <f t="shared" si="25"/>
        <v>El Centro, CA</v>
      </c>
      <c r="I483" s="253">
        <v>1</v>
      </c>
      <c r="J483" s="138" t="s">
        <v>73</v>
      </c>
      <c r="K483" s="138" t="s">
        <v>74</v>
      </c>
      <c r="L483" s="138" t="s">
        <v>73</v>
      </c>
      <c r="M483" s="43" t="s">
        <v>74</v>
      </c>
      <c r="N483" s="43" t="s">
        <v>210</v>
      </c>
      <c r="O483" s="11" t="s">
        <v>73</v>
      </c>
      <c r="P483" s="43" t="s">
        <v>74</v>
      </c>
      <c r="Q483" s="134"/>
      <c r="R483" s="190"/>
      <c r="S483" s="11" t="s">
        <v>76</v>
      </c>
      <c r="T483" s="190"/>
      <c r="U483" s="190"/>
      <c r="V483" s="66" t="s">
        <v>426</v>
      </c>
      <c r="W483" s="219" t="s">
        <v>648</v>
      </c>
      <c r="X483" s="137">
        <v>43906</v>
      </c>
      <c r="Y483" s="138" t="s">
        <v>188</v>
      </c>
    </row>
    <row r="484" spans="1:25" s="66" customFormat="1" ht="32" hidden="1" x14ac:dyDescent="0.2">
      <c r="A484" s="291" t="e">
        <f t="shared" si="26"/>
        <v>#VALUE!</v>
      </c>
      <c r="B484" s="47">
        <f>'USBP MASTER'!B415</f>
        <v>43922</v>
      </c>
      <c r="C484" s="13" t="str">
        <f t="shared" si="27"/>
        <v>USBP</v>
      </c>
      <c r="D484" s="43" t="s">
        <v>34</v>
      </c>
      <c r="E484" s="45" t="s">
        <v>34</v>
      </c>
      <c r="F484" s="45" t="s">
        <v>107</v>
      </c>
      <c r="G484" s="44" t="s">
        <v>89</v>
      </c>
      <c r="H484" s="163" t="str">
        <f t="shared" si="25"/>
        <v>El Centro, CA</v>
      </c>
      <c r="I484" s="248">
        <v>1</v>
      </c>
      <c r="J484" s="43" t="s">
        <v>74</v>
      </c>
      <c r="K484" s="43" t="s">
        <v>74</v>
      </c>
      <c r="L484" s="43" t="s">
        <v>73</v>
      </c>
      <c r="M484" s="43" t="s">
        <v>74</v>
      </c>
      <c r="N484" s="43"/>
      <c r="O484" s="11" t="s">
        <v>74</v>
      </c>
      <c r="P484" s="43" t="s">
        <v>74</v>
      </c>
      <c r="Q484" s="134"/>
      <c r="R484" s="190"/>
      <c r="S484" s="11" t="s">
        <v>76</v>
      </c>
      <c r="T484" s="190"/>
      <c r="U484" s="190"/>
      <c r="V484" s="66" t="s">
        <v>77</v>
      </c>
      <c r="W484" s="219" t="s">
        <v>495</v>
      </c>
      <c r="X484" s="138"/>
      <c r="Y484" s="138"/>
    </row>
    <row r="485" spans="1:25" s="66" customFormat="1" ht="48" hidden="1" x14ac:dyDescent="0.2">
      <c r="A485" s="291" t="e">
        <f t="shared" si="26"/>
        <v>#VALUE!</v>
      </c>
      <c r="B485" s="47">
        <f>'USBP MASTER'!B214</f>
        <v>43917</v>
      </c>
      <c r="C485" s="13" t="str">
        <f t="shared" si="27"/>
        <v>USBP</v>
      </c>
      <c r="D485" s="43" t="s">
        <v>35</v>
      </c>
      <c r="E485" s="43" t="s">
        <v>501</v>
      </c>
      <c r="F485" s="43"/>
      <c r="G485" s="44" t="s">
        <v>89</v>
      </c>
      <c r="H485" s="163" t="str">
        <f t="shared" si="25"/>
        <v>Nogales, AZ</v>
      </c>
      <c r="I485" s="248">
        <v>1</v>
      </c>
      <c r="J485" s="43" t="s">
        <v>73</v>
      </c>
      <c r="K485" s="43" t="s">
        <v>74</v>
      </c>
      <c r="L485" s="43" t="s">
        <v>73</v>
      </c>
      <c r="M485" s="43" t="s">
        <v>74</v>
      </c>
      <c r="N485" s="11" t="s">
        <v>649</v>
      </c>
      <c r="O485" s="11" t="s">
        <v>73</v>
      </c>
      <c r="P485" s="43" t="s">
        <v>74</v>
      </c>
      <c r="Q485" s="44"/>
      <c r="R485" s="190"/>
      <c r="S485" s="11" t="s">
        <v>76</v>
      </c>
      <c r="T485" s="190"/>
      <c r="U485" s="190"/>
      <c r="V485" s="228" t="s">
        <v>77</v>
      </c>
      <c r="W485" s="219" t="s">
        <v>650</v>
      </c>
      <c r="X485" s="170"/>
      <c r="Y485" s="138"/>
    </row>
    <row r="486" spans="1:25" s="66" customFormat="1" ht="64" hidden="1" x14ac:dyDescent="0.2">
      <c r="A486" s="291" t="e">
        <f t="shared" si="26"/>
        <v>#VALUE!</v>
      </c>
      <c r="B486" s="47">
        <f>'USBP MASTER'!B463</f>
        <v>43920</v>
      </c>
      <c r="C486" s="13" t="str">
        <f t="shared" si="27"/>
        <v>USBP</v>
      </c>
      <c r="D486" s="43" t="s">
        <v>35</v>
      </c>
      <c r="E486" s="43" t="s">
        <v>301</v>
      </c>
      <c r="F486" s="43"/>
      <c r="G486" s="44" t="s">
        <v>89</v>
      </c>
      <c r="H486" s="163" t="str">
        <f t="shared" si="25"/>
        <v>Three Points, AZ</v>
      </c>
      <c r="I486" s="248">
        <v>1</v>
      </c>
      <c r="J486" s="43" t="s">
        <v>73</v>
      </c>
      <c r="K486" s="43" t="s">
        <v>74</v>
      </c>
      <c r="L486" s="43" t="s">
        <v>73</v>
      </c>
      <c r="M486" s="43" t="s">
        <v>74</v>
      </c>
      <c r="N486" s="11" t="s">
        <v>651</v>
      </c>
      <c r="O486" s="11" t="s">
        <v>74</v>
      </c>
      <c r="P486" s="43" t="s">
        <v>74</v>
      </c>
      <c r="Q486" s="44"/>
      <c r="R486" s="190"/>
      <c r="S486" s="11" t="s">
        <v>76</v>
      </c>
      <c r="T486" s="190"/>
      <c r="U486" s="190"/>
      <c r="V486" s="228" t="s">
        <v>77</v>
      </c>
      <c r="W486" s="219" t="s">
        <v>652</v>
      </c>
      <c r="X486" s="170"/>
      <c r="Y486" s="138"/>
    </row>
    <row r="487" spans="1:25" s="66" customFormat="1" ht="32" hidden="1" x14ac:dyDescent="0.2">
      <c r="A487" s="291" t="e">
        <f t="shared" si="26"/>
        <v>#VALUE!</v>
      </c>
      <c r="B487" s="47">
        <v>43928</v>
      </c>
      <c r="C487" s="13" t="str">
        <f t="shared" si="27"/>
        <v>USBP</v>
      </c>
      <c r="D487" s="43" t="s">
        <v>35</v>
      </c>
      <c r="E487" s="43" t="s">
        <v>179</v>
      </c>
      <c r="F487" s="43"/>
      <c r="G487" s="44" t="s">
        <v>89</v>
      </c>
      <c r="H487" s="163" t="str">
        <f t="shared" si="25"/>
        <v>Tucson, AZ</v>
      </c>
      <c r="I487" s="248">
        <v>1</v>
      </c>
      <c r="J487" s="43" t="s">
        <v>74</v>
      </c>
      <c r="K487" s="43" t="s">
        <v>74</v>
      </c>
      <c r="L487" s="43" t="s">
        <v>73</v>
      </c>
      <c r="M487" s="43" t="s">
        <v>74</v>
      </c>
      <c r="N487" s="43"/>
      <c r="O487" s="11" t="s">
        <v>73</v>
      </c>
      <c r="P487" s="43" t="s">
        <v>73</v>
      </c>
      <c r="Q487" s="44" t="s">
        <v>75</v>
      </c>
      <c r="R487" s="190"/>
      <c r="S487" s="11" t="s">
        <v>76</v>
      </c>
      <c r="T487" s="190"/>
      <c r="U487" s="190"/>
      <c r="V487" s="228" t="s">
        <v>77</v>
      </c>
      <c r="W487" s="219" t="s">
        <v>653</v>
      </c>
      <c r="X487" s="170"/>
      <c r="Y487" s="138"/>
    </row>
    <row r="488" spans="1:25" s="9" customFormat="1" ht="33.75" hidden="1" customHeight="1" x14ac:dyDescent="0.2">
      <c r="A488" s="291" t="e">
        <f t="shared" si="26"/>
        <v>#VALUE!</v>
      </c>
      <c r="B488" s="46">
        <v>43907</v>
      </c>
      <c r="C488" s="13" t="str">
        <f t="shared" si="27"/>
        <v>USBP</v>
      </c>
      <c r="D488" s="45" t="s">
        <v>39</v>
      </c>
      <c r="E488" s="35" t="s">
        <v>654</v>
      </c>
      <c r="F488" s="35" t="s">
        <v>654</v>
      </c>
      <c r="G488" s="44" t="s">
        <v>159</v>
      </c>
      <c r="H488" s="163" t="str">
        <f t="shared" si="25"/>
        <v>Selfridge ANGB, MI</v>
      </c>
      <c r="I488" s="249">
        <v>1</v>
      </c>
      <c r="J488" s="45" t="s">
        <v>74</v>
      </c>
      <c r="K488" s="45" t="s">
        <v>73</v>
      </c>
      <c r="L488" s="45" t="s">
        <v>73</v>
      </c>
      <c r="M488" s="45" t="s">
        <v>74</v>
      </c>
      <c r="N488" s="43" t="s">
        <v>197</v>
      </c>
      <c r="O488" s="11" t="s">
        <v>74</v>
      </c>
      <c r="P488" s="43" t="s">
        <v>74</v>
      </c>
      <c r="Q488" s="44"/>
      <c r="R488" s="190"/>
      <c r="S488" s="11" t="s">
        <v>76</v>
      </c>
      <c r="T488" s="190"/>
      <c r="U488" s="190"/>
      <c r="V488" s="9" t="s">
        <v>77</v>
      </c>
      <c r="W488" s="221" t="s">
        <v>655</v>
      </c>
      <c r="X488" s="13" t="s">
        <v>77</v>
      </c>
      <c r="Y488" s="48" t="s">
        <v>188</v>
      </c>
    </row>
    <row r="489" spans="1:25" s="9" customFormat="1" ht="64" hidden="1" x14ac:dyDescent="0.2">
      <c r="A489" s="291" t="e">
        <f t="shared" si="26"/>
        <v>#VALUE!</v>
      </c>
      <c r="B489" s="46">
        <v>43907</v>
      </c>
      <c r="C489" s="13" t="str">
        <f t="shared" si="27"/>
        <v>USBP</v>
      </c>
      <c r="D489" s="45" t="s">
        <v>39</v>
      </c>
      <c r="E489" s="35" t="s">
        <v>654</v>
      </c>
      <c r="F489" s="35" t="s">
        <v>654</v>
      </c>
      <c r="G489" s="44" t="s">
        <v>159</v>
      </c>
      <c r="H489" s="163" t="str">
        <f t="shared" si="25"/>
        <v>Selfridge ANGB, MI</v>
      </c>
      <c r="I489" s="249">
        <v>1</v>
      </c>
      <c r="J489" s="45" t="s">
        <v>74</v>
      </c>
      <c r="K489" s="45" t="s">
        <v>73</v>
      </c>
      <c r="L489" s="45" t="s">
        <v>74</v>
      </c>
      <c r="M489" s="45" t="s">
        <v>74</v>
      </c>
      <c r="N489" s="43"/>
      <c r="O489" s="11" t="s">
        <v>74</v>
      </c>
      <c r="P489" s="43" t="s">
        <v>74</v>
      </c>
      <c r="Q489" s="44"/>
      <c r="R489" s="190"/>
      <c r="S489" s="11" t="s">
        <v>76</v>
      </c>
      <c r="T489" s="190"/>
      <c r="U489" s="190"/>
      <c r="V489" s="9" t="s">
        <v>77</v>
      </c>
      <c r="W489" s="221" t="s">
        <v>656</v>
      </c>
      <c r="X489" s="13" t="s">
        <v>77</v>
      </c>
      <c r="Y489" s="48" t="s">
        <v>188</v>
      </c>
    </row>
    <row r="490" spans="1:25" s="9" customFormat="1" ht="144" hidden="1" x14ac:dyDescent="0.2">
      <c r="A490" s="291" t="e">
        <f t="shared" si="26"/>
        <v>#VALUE!</v>
      </c>
      <c r="B490" s="46">
        <v>43910</v>
      </c>
      <c r="C490" s="13" t="str">
        <f t="shared" si="27"/>
        <v>USBP</v>
      </c>
      <c r="D490" s="45" t="s">
        <v>39</v>
      </c>
      <c r="E490" s="35" t="s">
        <v>654</v>
      </c>
      <c r="F490" s="35" t="s">
        <v>654</v>
      </c>
      <c r="G490" s="44" t="s">
        <v>159</v>
      </c>
      <c r="H490" s="163" t="str">
        <f t="shared" si="25"/>
        <v>Selfridge ANGB, MI</v>
      </c>
      <c r="I490" s="249">
        <v>1</v>
      </c>
      <c r="J490" s="45" t="s">
        <v>74</v>
      </c>
      <c r="K490" s="45" t="s">
        <v>73</v>
      </c>
      <c r="L490" s="45" t="s">
        <v>74</v>
      </c>
      <c r="M490" s="45" t="s">
        <v>74</v>
      </c>
      <c r="N490" s="43"/>
      <c r="O490" s="11" t="s">
        <v>74</v>
      </c>
      <c r="P490" s="43" t="s">
        <v>74</v>
      </c>
      <c r="Q490" s="44"/>
      <c r="R490" s="190"/>
      <c r="S490" s="11" t="s">
        <v>76</v>
      </c>
      <c r="T490" s="190"/>
      <c r="U490" s="190"/>
      <c r="V490" s="9" t="s">
        <v>77</v>
      </c>
      <c r="W490" s="216" t="s">
        <v>657</v>
      </c>
      <c r="X490" s="159" t="s">
        <v>77</v>
      </c>
      <c r="Y490" s="157" t="s">
        <v>658</v>
      </c>
    </row>
    <row r="491" spans="1:25" s="9" customFormat="1" ht="32" hidden="1" x14ac:dyDescent="0.2">
      <c r="A491" s="291" t="e">
        <f t="shared" si="26"/>
        <v>#VALUE!</v>
      </c>
      <c r="B491" s="46">
        <v>43913</v>
      </c>
      <c r="C491" s="13" t="str">
        <f t="shared" si="27"/>
        <v>USBP</v>
      </c>
      <c r="D491" s="45" t="s">
        <v>39</v>
      </c>
      <c r="E491" s="35" t="s">
        <v>40</v>
      </c>
      <c r="F491" s="35"/>
      <c r="G491" s="44" t="s">
        <v>159</v>
      </c>
      <c r="H491" s="163" t="str">
        <f t="shared" si="25"/>
        <v>Washington, D.C.</v>
      </c>
      <c r="I491" s="249">
        <v>1</v>
      </c>
      <c r="J491" s="45" t="s">
        <v>74</v>
      </c>
      <c r="K491" s="45" t="s">
        <v>73</v>
      </c>
      <c r="L491" s="45" t="s">
        <v>73</v>
      </c>
      <c r="M491" s="45" t="s">
        <v>74</v>
      </c>
      <c r="N491" s="43" t="s">
        <v>210</v>
      </c>
      <c r="O491" s="11" t="s">
        <v>74</v>
      </c>
      <c r="P491" s="43" t="s">
        <v>74</v>
      </c>
      <c r="Q491" s="44"/>
      <c r="R491" s="190"/>
      <c r="S491" s="11" t="s">
        <v>76</v>
      </c>
      <c r="T491" s="190"/>
      <c r="U491" s="190"/>
      <c r="V491" s="9" t="s">
        <v>77</v>
      </c>
      <c r="W491" s="216" t="s">
        <v>659</v>
      </c>
      <c r="X491" s="156" t="s">
        <v>160</v>
      </c>
      <c r="Y491" s="159" t="s">
        <v>188</v>
      </c>
    </row>
    <row r="492" spans="1:25" s="9" customFormat="1" ht="112" hidden="1" x14ac:dyDescent="0.2">
      <c r="A492" s="291" t="e">
        <f t="shared" si="26"/>
        <v>#VALUE!</v>
      </c>
      <c r="B492" s="13">
        <v>43917</v>
      </c>
      <c r="C492" s="13" t="str">
        <f t="shared" si="27"/>
        <v>USBP</v>
      </c>
      <c r="D492" s="11" t="s">
        <v>20</v>
      </c>
      <c r="E492" s="11" t="s">
        <v>20</v>
      </c>
      <c r="F492" s="11" t="s">
        <v>107</v>
      </c>
      <c r="G492" s="2" t="s">
        <v>72</v>
      </c>
      <c r="H492" s="163" t="str">
        <f t="shared" ref="H492:H555" si="28">INDEX(STATIONLOCATION,MATCH(E492, STATIONCODES, 0))</f>
        <v>Edinburg, TX</v>
      </c>
      <c r="I492" s="129">
        <v>1</v>
      </c>
      <c r="J492" s="11" t="s">
        <v>73</v>
      </c>
      <c r="K492" s="11" t="s">
        <v>74</v>
      </c>
      <c r="L492" s="11" t="s">
        <v>73</v>
      </c>
      <c r="M492" s="11" t="s">
        <v>74</v>
      </c>
      <c r="N492" s="11" t="s">
        <v>368</v>
      </c>
      <c r="O492" s="11" t="s">
        <v>74</v>
      </c>
      <c r="P492" s="11" t="s">
        <v>74</v>
      </c>
      <c r="Q492" s="2"/>
      <c r="R492" s="190"/>
      <c r="S492" s="11" t="s">
        <v>76</v>
      </c>
      <c r="T492" s="190"/>
      <c r="U492" s="190"/>
      <c r="V492" s="9" t="s">
        <v>77</v>
      </c>
      <c r="W492" s="219" t="s">
        <v>660</v>
      </c>
      <c r="X492" s="137"/>
      <c r="Y492" s="138"/>
    </row>
    <row r="493" spans="1:25" s="9" customFormat="1" ht="96" hidden="1" x14ac:dyDescent="0.2">
      <c r="A493" s="291" t="e">
        <f t="shared" si="26"/>
        <v>#VALUE!</v>
      </c>
      <c r="B493" s="13">
        <v>43928</v>
      </c>
      <c r="C493" s="13" t="str">
        <f t="shared" si="27"/>
        <v>USBP</v>
      </c>
      <c r="D493" s="11" t="s">
        <v>27</v>
      </c>
      <c r="E493" s="35" t="s">
        <v>84</v>
      </c>
      <c r="F493" s="35"/>
      <c r="G493" s="2" t="s">
        <v>86</v>
      </c>
      <c r="H493" s="163" t="str">
        <f t="shared" si="28"/>
        <v>Detroit, MI</v>
      </c>
      <c r="I493" s="129">
        <v>1</v>
      </c>
      <c r="J493" s="11" t="s">
        <v>73</v>
      </c>
      <c r="K493" s="11" t="s">
        <v>74</v>
      </c>
      <c r="L493" s="11" t="s">
        <v>73</v>
      </c>
      <c r="M493" s="11" t="s">
        <v>74</v>
      </c>
      <c r="N493" s="11"/>
      <c r="O493" s="11" t="s">
        <v>73</v>
      </c>
      <c r="P493" s="11" t="s">
        <v>73</v>
      </c>
      <c r="Q493" s="2" t="s">
        <v>75</v>
      </c>
      <c r="R493" s="190"/>
      <c r="S493" s="11" t="s">
        <v>76</v>
      </c>
      <c r="T493" s="190"/>
      <c r="U493" s="190"/>
      <c r="V493" s="9" t="s">
        <v>77</v>
      </c>
      <c r="W493" s="216" t="s">
        <v>661</v>
      </c>
      <c r="X493" s="159"/>
      <c r="Y493" s="159"/>
    </row>
    <row r="494" spans="1:25" s="9" customFormat="1" ht="32" hidden="1" x14ac:dyDescent="0.2">
      <c r="A494" s="291" t="e">
        <f t="shared" si="26"/>
        <v>#VALUE!</v>
      </c>
      <c r="B494" s="13">
        <f>B499</f>
        <v>43917</v>
      </c>
      <c r="C494" s="13" t="str">
        <f t="shared" si="27"/>
        <v>USBP</v>
      </c>
      <c r="D494" s="11" t="s">
        <v>34</v>
      </c>
      <c r="E494" s="35" t="s">
        <v>206</v>
      </c>
      <c r="F494" s="35"/>
      <c r="G494" s="2" t="s">
        <v>89</v>
      </c>
      <c r="H494" s="163" t="str">
        <f t="shared" si="28"/>
        <v>El Centro, CA</v>
      </c>
      <c r="I494" s="129">
        <v>1</v>
      </c>
      <c r="J494" s="11" t="s">
        <v>73</v>
      </c>
      <c r="K494" s="11" t="s">
        <v>74</v>
      </c>
      <c r="L494" s="11" t="s">
        <v>73</v>
      </c>
      <c r="M494" s="11" t="s">
        <v>74</v>
      </c>
      <c r="N494" s="11" t="e">
        <f>#REF!</f>
        <v>#REF!</v>
      </c>
      <c r="O494" s="11" t="s">
        <v>74</v>
      </c>
      <c r="P494" s="11" t="s">
        <v>74</v>
      </c>
      <c r="Q494" s="231"/>
      <c r="R494" s="190"/>
      <c r="S494" s="11" t="s">
        <v>76</v>
      </c>
      <c r="T494" s="190"/>
      <c r="U494" s="190"/>
      <c r="V494" s="9" t="s">
        <v>77</v>
      </c>
      <c r="W494" s="219" t="s">
        <v>662</v>
      </c>
      <c r="X494" s="138" t="s">
        <v>663</v>
      </c>
      <c r="Y494" s="138" t="s">
        <v>492</v>
      </c>
    </row>
    <row r="495" spans="1:25" s="9" customFormat="1" ht="32" hidden="1" x14ac:dyDescent="0.2">
      <c r="A495" s="291" t="e">
        <f t="shared" si="26"/>
        <v>#VALUE!</v>
      </c>
      <c r="B495" s="13">
        <f>'USBP MASTER'!B305</f>
        <v>43906</v>
      </c>
      <c r="C495" s="13" t="str">
        <f t="shared" si="27"/>
        <v>USBP</v>
      </c>
      <c r="D495" s="11" t="s">
        <v>34</v>
      </c>
      <c r="E495" s="35" t="s">
        <v>206</v>
      </c>
      <c r="F495" s="35"/>
      <c r="G495" s="2" t="s">
        <v>89</v>
      </c>
      <c r="H495" s="163" t="str">
        <f t="shared" si="28"/>
        <v>El Centro, CA</v>
      </c>
      <c r="I495" s="129">
        <v>1</v>
      </c>
      <c r="J495" s="11" t="s">
        <v>73</v>
      </c>
      <c r="K495" s="11" t="s">
        <v>74</v>
      </c>
      <c r="L495" s="11" t="s">
        <v>73</v>
      </c>
      <c r="M495" s="11" t="s">
        <v>74</v>
      </c>
      <c r="N495" s="11" t="e">
        <f>N494</f>
        <v>#REF!</v>
      </c>
      <c r="O495" s="11" t="s">
        <v>74</v>
      </c>
      <c r="P495" s="11" t="s">
        <v>74</v>
      </c>
      <c r="Q495" s="231"/>
      <c r="R495" s="190"/>
      <c r="S495" s="11" t="s">
        <v>76</v>
      </c>
      <c r="T495" s="190"/>
      <c r="U495" s="190"/>
      <c r="V495" s="9" t="s">
        <v>77</v>
      </c>
      <c r="W495" s="219" t="s">
        <v>662</v>
      </c>
      <c r="X495" s="138" t="s">
        <v>663</v>
      </c>
      <c r="Y495" s="138" t="s">
        <v>492</v>
      </c>
    </row>
    <row r="496" spans="1:25" s="9" customFormat="1" ht="32" hidden="1" x14ac:dyDescent="0.2">
      <c r="A496" s="291" t="e">
        <f t="shared" si="26"/>
        <v>#VALUE!</v>
      </c>
      <c r="B496" s="13">
        <f>'USBP MASTER'!B231</f>
        <v>43907</v>
      </c>
      <c r="C496" s="13" t="str">
        <f t="shared" si="27"/>
        <v>USBP</v>
      </c>
      <c r="D496" s="11" t="s">
        <v>34</v>
      </c>
      <c r="E496" s="35" t="s">
        <v>206</v>
      </c>
      <c r="F496" s="35"/>
      <c r="G496" s="2" t="s">
        <v>89</v>
      </c>
      <c r="H496" s="163" t="str">
        <f t="shared" si="28"/>
        <v>El Centro, CA</v>
      </c>
      <c r="I496" s="129">
        <v>1</v>
      </c>
      <c r="J496" s="11" t="s">
        <v>73</v>
      </c>
      <c r="K496" s="11" t="s">
        <v>74</v>
      </c>
      <c r="L496" s="11" t="s">
        <v>73</v>
      </c>
      <c r="M496" s="11" t="s">
        <v>74</v>
      </c>
      <c r="N496" s="11" t="e">
        <f>N495</f>
        <v>#REF!</v>
      </c>
      <c r="O496" s="11" t="s">
        <v>74</v>
      </c>
      <c r="P496" s="11" t="s">
        <v>74</v>
      </c>
      <c r="Q496" s="231"/>
      <c r="R496" s="190"/>
      <c r="S496" s="11" t="s">
        <v>76</v>
      </c>
      <c r="T496" s="190"/>
      <c r="U496" s="190"/>
      <c r="V496" s="9" t="s">
        <v>77</v>
      </c>
      <c r="W496" s="219" t="s">
        <v>662</v>
      </c>
      <c r="X496" s="138" t="s">
        <v>663</v>
      </c>
      <c r="Y496" s="138" t="s">
        <v>492</v>
      </c>
    </row>
    <row r="497" spans="1:25" s="9" customFormat="1" ht="32" hidden="1" x14ac:dyDescent="0.2">
      <c r="A497" s="291" t="e">
        <f t="shared" si="26"/>
        <v>#VALUE!</v>
      </c>
      <c r="B497" s="13">
        <f>'USBP MASTER'!B309</f>
        <v>43907</v>
      </c>
      <c r="C497" s="13" t="str">
        <f t="shared" si="27"/>
        <v>USBP</v>
      </c>
      <c r="D497" s="11" t="s">
        <v>34</v>
      </c>
      <c r="E497" s="35" t="s">
        <v>206</v>
      </c>
      <c r="F497" s="35"/>
      <c r="G497" s="2" t="s">
        <v>89</v>
      </c>
      <c r="H497" s="163" t="str">
        <f t="shared" si="28"/>
        <v>El Centro, CA</v>
      </c>
      <c r="I497" s="129">
        <v>1</v>
      </c>
      <c r="J497" s="11" t="s">
        <v>73</v>
      </c>
      <c r="K497" s="11" t="s">
        <v>74</v>
      </c>
      <c r="L497" s="11" t="s">
        <v>73</v>
      </c>
      <c r="M497" s="11" t="s">
        <v>74</v>
      </c>
      <c r="N497" s="11" t="e">
        <f>N496</f>
        <v>#REF!</v>
      </c>
      <c r="O497" s="11" t="s">
        <v>74</v>
      </c>
      <c r="P497" s="11" t="s">
        <v>74</v>
      </c>
      <c r="Q497" s="231"/>
      <c r="R497" s="190"/>
      <c r="S497" s="11" t="s">
        <v>76</v>
      </c>
      <c r="T497" s="190"/>
      <c r="U497" s="190"/>
      <c r="V497" s="9" t="s">
        <v>77</v>
      </c>
      <c r="W497" s="219" t="s">
        <v>662</v>
      </c>
      <c r="X497" s="138" t="s">
        <v>663</v>
      </c>
      <c r="Y497" s="138" t="s">
        <v>492</v>
      </c>
    </row>
    <row r="498" spans="1:25" s="9" customFormat="1" ht="32" hidden="1" x14ac:dyDescent="0.2">
      <c r="A498" s="291" t="e">
        <f t="shared" si="26"/>
        <v>#VALUE!</v>
      </c>
      <c r="B498" s="13">
        <f>'USBP MASTER'!B303</f>
        <v>43907</v>
      </c>
      <c r="C498" s="13" t="str">
        <f t="shared" si="27"/>
        <v>USBP</v>
      </c>
      <c r="D498" s="11" t="s">
        <v>34</v>
      </c>
      <c r="E498" s="35" t="s">
        <v>206</v>
      </c>
      <c r="F498" s="35"/>
      <c r="G498" s="2" t="s">
        <v>89</v>
      </c>
      <c r="H498" s="163" t="str">
        <f t="shared" si="28"/>
        <v>El Centro, CA</v>
      </c>
      <c r="I498" s="129">
        <v>1</v>
      </c>
      <c r="J498" s="11" t="s">
        <v>73</v>
      </c>
      <c r="K498" s="11" t="s">
        <v>74</v>
      </c>
      <c r="L498" s="11" t="s">
        <v>73</v>
      </c>
      <c r="M498" s="11" t="s">
        <v>74</v>
      </c>
      <c r="N498" s="11" t="e">
        <f>N497</f>
        <v>#REF!</v>
      </c>
      <c r="O498" s="11" t="s">
        <v>74</v>
      </c>
      <c r="P498" s="11" t="s">
        <v>74</v>
      </c>
      <c r="Q498" s="231"/>
      <c r="R498" s="190"/>
      <c r="S498" s="11" t="s">
        <v>76</v>
      </c>
      <c r="T498" s="190"/>
      <c r="U498" s="190"/>
      <c r="V498" s="9" t="s">
        <v>77</v>
      </c>
      <c r="W498" s="219" t="s">
        <v>662</v>
      </c>
      <c r="X498" s="138" t="s">
        <v>663</v>
      </c>
      <c r="Y498" s="138" t="s">
        <v>492</v>
      </c>
    </row>
    <row r="499" spans="1:25" s="9" customFormat="1" ht="32" hidden="1" x14ac:dyDescent="0.2">
      <c r="A499" s="291" t="e">
        <f t="shared" si="26"/>
        <v>#VALUE!</v>
      </c>
      <c r="B499" s="13">
        <v>43917</v>
      </c>
      <c r="C499" s="13" t="str">
        <f t="shared" si="27"/>
        <v>USBP</v>
      </c>
      <c r="D499" s="11" t="s">
        <v>34</v>
      </c>
      <c r="E499" s="35" t="s">
        <v>34</v>
      </c>
      <c r="F499" s="35" t="s">
        <v>107</v>
      </c>
      <c r="G499" s="2" t="s">
        <v>89</v>
      </c>
      <c r="H499" s="163" t="str">
        <f t="shared" si="28"/>
        <v>El Centro, CA</v>
      </c>
      <c r="I499" s="129">
        <v>1</v>
      </c>
      <c r="J499" s="11" t="s">
        <v>73</v>
      </c>
      <c r="K499" s="11" t="s">
        <v>74</v>
      </c>
      <c r="L499" s="11" t="s">
        <v>73</v>
      </c>
      <c r="M499" s="11" t="s">
        <v>74</v>
      </c>
      <c r="N499" s="11" t="s">
        <v>280</v>
      </c>
      <c r="O499" s="11" t="s">
        <v>74</v>
      </c>
      <c r="P499" s="11" t="s">
        <v>74</v>
      </c>
      <c r="Q499" s="231"/>
      <c r="R499" s="190"/>
      <c r="S499" s="11" t="s">
        <v>76</v>
      </c>
      <c r="T499" s="190"/>
      <c r="U499" s="190"/>
      <c r="V499" s="9" t="s">
        <v>77</v>
      </c>
      <c r="W499" s="219" t="s">
        <v>664</v>
      </c>
      <c r="X499" s="138"/>
      <c r="Y499" s="138"/>
    </row>
    <row r="500" spans="1:25" s="66" customFormat="1" ht="32" hidden="1" x14ac:dyDescent="0.2">
      <c r="A500" s="291" t="e">
        <f t="shared" si="26"/>
        <v>#VALUE!</v>
      </c>
      <c r="B500" s="47">
        <v>43915</v>
      </c>
      <c r="C500" s="13" t="str">
        <f t="shared" si="27"/>
        <v>USBP</v>
      </c>
      <c r="D500" s="43" t="s">
        <v>28</v>
      </c>
      <c r="E500" s="45" t="s">
        <v>422</v>
      </c>
      <c r="F500" s="45"/>
      <c r="G500" s="44" t="s">
        <v>86</v>
      </c>
      <c r="H500" s="163" t="str">
        <f t="shared" si="28"/>
        <v>Deming, NM</v>
      </c>
      <c r="I500" s="248">
        <v>1</v>
      </c>
      <c r="J500" s="43" t="s">
        <v>73</v>
      </c>
      <c r="K500" s="43" t="s">
        <v>74</v>
      </c>
      <c r="L500" s="43" t="s">
        <v>73</v>
      </c>
      <c r="M500" s="43" t="s">
        <v>74</v>
      </c>
      <c r="N500" s="43" t="s">
        <v>665</v>
      </c>
      <c r="O500" s="11" t="s">
        <v>73</v>
      </c>
      <c r="P500" s="43" t="s">
        <v>73</v>
      </c>
      <c r="Q500" s="44" t="s">
        <v>75</v>
      </c>
      <c r="R500" s="190"/>
      <c r="S500" s="11" t="s">
        <v>76</v>
      </c>
      <c r="T500" s="190"/>
      <c r="U500" s="190"/>
      <c r="V500" s="66" t="s">
        <v>77</v>
      </c>
      <c r="W500" s="215" t="s">
        <v>666</v>
      </c>
      <c r="X500" s="137"/>
      <c r="Y500" s="158"/>
    </row>
    <row r="501" spans="1:25" s="66" customFormat="1" ht="32" hidden="1" x14ac:dyDescent="0.2">
      <c r="A501" s="291" t="e">
        <f t="shared" si="26"/>
        <v>#VALUE!</v>
      </c>
      <c r="B501" s="47">
        <v>43915</v>
      </c>
      <c r="C501" s="13" t="str">
        <f t="shared" si="27"/>
        <v>USBP</v>
      </c>
      <c r="D501" s="43" t="s">
        <v>28</v>
      </c>
      <c r="E501" s="45" t="s">
        <v>28</v>
      </c>
      <c r="F501" s="45" t="s">
        <v>85</v>
      </c>
      <c r="G501" s="44" t="s">
        <v>86</v>
      </c>
      <c r="H501" s="163" t="str">
        <f t="shared" si="28"/>
        <v>El Paso, TX</v>
      </c>
      <c r="I501" s="248">
        <v>1</v>
      </c>
      <c r="J501" s="43" t="s">
        <v>73</v>
      </c>
      <c r="K501" s="43" t="s">
        <v>74</v>
      </c>
      <c r="L501" s="43" t="s">
        <v>73</v>
      </c>
      <c r="M501" s="43" t="s">
        <v>74</v>
      </c>
      <c r="N501" s="43" t="s">
        <v>665</v>
      </c>
      <c r="O501" s="11" t="s">
        <v>74</v>
      </c>
      <c r="P501" s="43" t="s">
        <v>74</v>
      </c>
      <c r="Q501" s="44"/>
      <c r="R501" s="190"/>
      <c r="S501" s="11" t="s">
        <v>76</v>
      </c>
      <c r="T501" s="190"/>
      <c r="U501" s="190"/>
      <c r="V501" s="29" t="s">
        <v>80</v>
      </c>
      <c r="W501" s="219" t="s">
        <v>667</v>
      </c>
      <c r="X501" s="137"/>
      <c r="Y501" s="158"/>
    </row>
    <row r="502" spans="1:25" s="9" customFormat="1" ht="80" hidden="1" x14ac:dyDescent="0.2">
      <c r="A502" s="291" t="e">
        <f t="shared" si="26"/>
        <v>#VALUE!</v>
      </c>
      <c r="B502" s="13">
        <f>'USBP MASTER'!B449</f>
        <v>43923</v>
      </c>
      <c r="C502" s="13" t="str">
        <f t="shared" si="27"/>
        <v>USBP</v>
      </c>
      <c r="D502" s="11" t="s">
        <v>28</v>
      </c>
      <c r="E502" s="35" t="s">
        <v>119</v>
      </c>
      <c r="F502" s="35"/>
      <c r="G502" s="2" t="s">
        <v>86</v>
      </c>
      <c r="H502" s="163" t="str">
        <f t="shared" si="28"/>
        <v>Clint, TX</v>
      </c>
      <c r="I502" s="129">
        <v>1</v>
      </c>
      <c r="J502" s="11" t="s">
        <v>73</v>
      </c>
      <c r="K502" s="11" t="s">
        <v>74</v>
      </c>
      <c r="L502" s="11" t="s">
        <v>73</v>
      </c>
      <c r="M502" s="11" t="s">
        <v>74</v>
      </c>
      <c r="N502" s="11"/>
      <c r="O502" s="11" t="s">
        <v>74</v>
      </c>
      <c r="P502" s="11" t="s">
        <v>73</v>
      </c>
      <c r="Q502" s="2" t="s">
        <v>75</v>
      </c>
      <c r="R502" s="190"/>
      <c r="S502" s="11" t="s">
        <v>76</v>
      </c>
      <c r="T502" s="190"/>
      <c r="U502" s="190"/>
      <c r="V502" s="9" t="s">
        <v>77</v>
      </c>
      <c r="W502" s="216" t="s">
        <v>668</v>
      </c>
      <c r="X502" s="137"/>
      <c r="Y502" s="158"/>
    </row>
    <row r="503" spans="1:25" s="9" customFormat="1" ht="80" hidden="1" x14ac:dyDescent="0.2">
      <c r="A503" s="291" t="e">
        <f t="shared" si="26"/>
        <v>#VALUE!</v>
      </c>
      <c r="B503" s="13">
        <f>'USBP MASTER'!B500</f>
        <v>43923</v>
      </c>
      <c r="C503" s="13" t="str">
        <f t="shared" si="27"/>
        <v>USBP</v>
      </c>
      <c r="D503" s="11" t="s">
        <v>28</v>
      </c>
      <c r="E503" s="35" t="s">
        <v>28</v>
      </c>
      <c r="F503" s="35"/>
      <c r="G503" s="2" t="s">
        <v>86</v>
      </c>
      <c r="H503" s="163" t="str">
        <f t="shared" si="28"/>
        <v>El Paso, TX</v>
      </c>
      <c r="I503" s="129">
        <v>1</v>
      </c>
      <c r="J503" s="11" t="s">
        <v>73</v>
      </c>
      <c r="K503" s="11" t="s">
        <v>74</v>
      </c>
      <c r="L503" s="11" t="s">
        <v>73</v>
      </c>
      <c r="M503" s="11" t="s">
        <v>74</v>
      </c>
      <c r="N503" s="11"/>
      <c r="O503" s="11" t="s">
        <v>73</v>
      </c>
      <c r="P503" s="11" t="s">
        <v>73</v>
      </c>
      <c r="Q503" s="2" t="s">
        <v>75</v>
      </c>
      <c r="R503" s="190"/>
      <c r="S503" s="11" t="s">
        <v>76</v>
      </c>
      <c r="T503" s="190"/>
      <c r="U503" s="190"/>
      <c r="V503" s="9" t="s">
        <v>669</v>
      </c>
      <c r="W503" s="226" t="s">
        <v>670</v>
      </c>
      <c r="X503" s="137"/>
      <c r="Y503" s="158"/>
    </row>
    <row r="504" spans="1:25" s="66" customFormat="1" ht="17.25" hidden="1" customHeight="1" x14ac:dyDescent="0.2">
      <c r="A504" s="291" t="e">
        <f t="shared" si="26"/>
        <v>#VALUE!</v>
      </c>
      <c r="B504" s="47">
        <v>43923</v>
      </c>
      <c r="C504" s="13" t="str">
        <f t="shared" si="27"/>
        <v>USBP</v>
      </c>
      <c r="D504" s="43" t="s">
        <v>28</v>
      </c>
      <c r="E504" s="45" t="s">
        <v>104</v>
      </c>
      <c r="F504" s="45"/>
      <c r="G504" s="44" t="s">
        <v>86</v>
      </c>
      <c r="H504" s="163" t="str">
        <f t="shared" si="28"/>
        <v>Santa Teresa, NM</v>
      </c>
      <c r="I504" s="248">
        <v>1</v>
      </c>
      <c r="J504" s="43" t="s">
        <v>73</v>
      </c>
      <c r="K504" s="43" t="s">
        <v>74</v>
      </c>
      <c r="L504" s="43" t="s">
        <v>73</v>
      </c>
      <c r="M504" s="43" t="s">
        <v>74</v>
      </c>
      <c r="N504" s="43"/>
      <c r="O504" s="11" t="s">
        <v>73</v>
      </c>
      <c r="P504" s="43" t="s">
        <v>74</v>
      </c>
      <c r="Q504" s="44"/>
      <c r="R504" s="190"/>
      <c r="S504" s="11" t="s">
        <v>76</v>
      </c>
      <c r="T504" s="190"/>
      <c r="U504" s="190"/>
      <c r="V504" s="66" t="s">
        <v>77</v>
      </c>
      <c r="W504" s="219" t="s">
        <v>671</v>
      </c>
      <c r="X504" s="137"/>
      <c r="Y504" s="158"/>
    </row>
    <row r="505" spans="1:25" s="9" customFormat="1" ht="46.5" hidden="1" customHeight="1" x14ac:dyDescent="0.2">
      <c r="A505" s="291" t="e">
        <f t="shared" si="26"/>
        <v>#VALUE!</v>
      </c>
      <c r="B505" s="13">
        <v>43925</v>
      </c>
      <c r="C505" s="13" t="str">
        <f t="shared" si="27"/>
        <v>USBP</v>
      </c>
      <c r="D505" s="11" t="s">
        <v>28</v>
      </c>
      <c r="E505" s="35" t="s">
        <v>102</v>
      </c>
      <c r="F505" s="35"/>
      <c r="G505" s="2" t="s">
        <v>86</v>
      </c>
      <c r="H505" s="163" t="str">
        <f t="shared" si="28"/>
        <v>El Paso, TX</v>
      </c>
      <c r="I505" s="129">
        <v>1</v>
      </c>
      <c r="J505" s="11" t="s">
        <v>74</v>
      </c>
      <c r="K505" s="11" t="s">
        <v>74</v>
      </c>
      <c r="L505" s="11" t="s">
        <v>73</v>
      </c>
      <c r="M505" s="11" t="s">
        <v>74</v>
      </c>
      <c r="N505" s="11"/>
      <c r="O505" s="11" t="s">
        <v>74</v>
      </c>
      <c r="P505" s="11" t="s">
        <v>73</v>
      </c>
      <c r="Q505" s="2" t="s">
        <v>75</v>
      </c>
      <c r="R505" s="190"/>
      <c r="S505" s="11" t="s">
        <v>76</v>
      </c>
      <c r="T505" s="190"/>
      <c r="U505" s="190"/>
      <c r="V505" s="9" t="s">
        <v>77</v>
      </c>
      <c r="W505" s="216" t="s">
        <v>672</v>
      </c>
      <c r="X505" s="137"/>
      <c r="Y505" s="158"/>
    </row>
    <row r="506" spans="1:25" s="9" customFormat="1" ht="32" hidden="1" x14ac:dyDescent="0.2">
      <c r="A506" s="291" t="e">
        <f t="shared" si="26"/>
        <v>#VALUE!</v>
      </c>
      <c r="B506" s="46">
        <v>43929</v>
      </c>
      <c r="C506" s="13" t="str">
        <f t="shared" si="27"/>
        <v>USBP</v>
      </c>
      <c r="D506" s="45" t="s">
        <v>29</v>
      </c>
      <c r="E506" s="35" t="s">
        <v>434</v>
      </c>
      <c r="F506" s="35"/>
      <c r="G506" s="44" t="s">
        <v>86</v>
      </c>
      <c r="H506" s="163" t="str">
        <f t="shared" si="28"/>
        <v>Malta, MT</v>
      </c>
      <c r="I506" s="249">
        <v>1</v>
      </c>
      <c r="J506" s="45" t="s">
        <v>74</v>
      </c>
      <c r="K506" s="45" t="s">
        <v>74</v>
      </c>
      <c r="L506" s="45" t="s">
        <v>73</v>
      </c>
      <c r="M506" s="45" t="s">
        <v>74</v>
      </c>
      <c r="N506" s="43"/>
      <c r="O506" s="11" t="s">
        <v>73</v>
      </c>
      <c r="P506" s="43" t="s">
        <v>73</v>
      </c>
      <c r="Q506" s="44" t="s">
        <v>75</v>
      </c>
      <c r="R506" s="190"/>
      <c r="S506" s="11" t="s">
        <v>76</v>
      </c>
      <c r="T506" s="190"/>
      <c r="U506" s="190"/>
      <c r="V506" s="9" t="s">
        <v>77</v>
      </c>
      <c r="W506" s="216" t="s">
        <v>673</v>
      </c>
      <c r="X506" s="47"/>
      <c r="Y506" s="48"/>
    </row>
    <row r="507" spans="1:25" s="66" customFormat="1" ht="48" hidden="1" x14ac:dyDescent="0.2">
      <c r="A507" s="291" t="e">
        <f t="shared" si="26"/>
        <v>#VALUE!</v>
      </c>
      <c r="B507" s="137">
        <f>'USBP MASTER'!B474</f>
        <v>43915</v>
      </c>
      <c r="C507" s="13" t="str">
        <f t="shared" si="27"/>
        <v>USBP</v>
      </c>
      <c r="D507" s="45" t="s">
        <v>17</v>
      </c>
      <c r="E507" s="138" t="s">
        <v>128</v>
      </c>
      <c r="F507" s="138"/>
      <c r="G507" s="44" t="s">
        <v>72</v>
      </c>
      <c r="H507" s="163" t="str">
        <f t="shared" si="28"/>
        <v>Hebbronville, TX</v>
      </c>
      <c r="I507" s="249">
        <v>1</v>
      </c>
      <c r="J507" s="45" t="s">
        <v>74</v>
      </c>
      <c r="K507" s="45" t="s">
        <v>74</v>
      </c>
      <c r="L507" s="45" t="s">
        <v>73</v>
      </c>
      <c r="M507" s="45" t="s">
        <v>74</v>
      </c>
      <c r="N507" s="43"/>
      <c r="O507" s="11" t="s">
        <v>74</v>
      </c>
      <c r="P507" s="45" t="s">
        <v>74</v>
      </c>
      <c r="Q507" s="44"/>
      <c r="R507" s="190"/>
      <c r="S507" s="11" t="s">
        <v>76</v>
      </c>
      <c r="T507" s="190"/>
      <c r="U507" s="190"/>
      <c r="V507" s="66" t="s">
        <v>77</v>
      </c>
      <c r="W507" s="216" t="s">
        <v>674</v>
      </c>
      <c r="X507" s="47"/>
      <c r="Y507" s="48"/>
    </row>
    <row r="508" spans="1:25" s="66" customFormat="1" ht="96" hidden="1" x14ac:dyDescent="0.2">
      <c r="A508" s="291" t="e">
        <f t="shared" si="26"/>
        <v>#VALUE!</v>
      </c>
      <c r="B508" s="137">
        <v>43920</v>
      </c>
      <c r="C508" s="13" t="str">
        <f t="shared" si="27"/>
        <v>USBP</v>
      </c>
      <c r="D508" s="45" t="s">
        <v>17</v>
      </c>
      <c r="E508" s="138" t="s">
        <v>17</v>
      </c>
      <c r="F508" s="138" t="s">
        <v>85</v>
      </c>
      <c r="G508" s="44" t="s">
        <v>72</v>
      </c>
      <c r="H508" s="163" t="str">
        <f t="shared" si="28"/>
        <v>Laredo, TX</v>
      </c>
      <c r="I508" s="249">
        <v>1</v>
      </c>
      <c r="J508" s="45" t="s">
        <v>74</v>
      </c>
      <c r="K508" s="45" t="s">
        <v>74</v>
      </c>
      <c r="L508" s="45" t="s">
        <v>73</v>
      </c>
      <c r="M508" s="45" t="s">
        <v>74</v>
      </c>
      <c r="N508" s="43" t="s">
        <v>368</v>
      </c>
      <c r="O508" s="11" t="s">
        <v>73</v>
      </c>
      <c r="P508" s="45" t="s">
        <v>74</v>
      </c>
      <c r="Q508" s="44"/>
      <c r="R508" s="190"/>
      <c r="S508" s="11" t="s">
        <v>76</v>
      </c>
      <c r="T508" s="190"/>
      <c r="U508" s="190"/>
      <c r="V508" s="66" t="s">
        <v>80</v>
      </c>
      <c r="W508" s="216" t="s">
        <v>675</v>
      </c>
      <c r="X508" s="47"/>
      <c r="Y508" s="48"/>
    </row>
    <row r="509" spans="1:25" s="66" customFormat="1" ht="80" hidden="1" x14ac:dyDescent="0.2">
      <c r="A509" s="291" t="e">
        <f t="shared" si="26"/>
        <v>#VALUE!</v>
      </c>
      <c r="B509" s="137">
        <v>43921</v>
      </c>
      <c r="C509" s="13" t="str">
        <f t="shared" si="27"/>
        <v>USBP</v>
      </c>
      <c r="D509" s="45" t="s">
        <v>17</v>
      </c>
      <c r="E509" s="138" t="s">
        <v>128</v>
      </c>
      <c r="F509" s="138"/>
      <c r="G509" s="44" t="s">
        <v>72</v>
      </c>
      <c r="H509" s="163" t="str">
        <f t="shared" si="28"/>
        <v>Hebbronville, TX</v>
      </c>
      <c r="I509" s="249">
        <v>1</v>
      </c>
      <c r="J509" s="45" t="s">
        <v>74</v>
      </c>
      <c r="K509" s="45" t="s">
        <v>74</v>
      </c>
      <c r="L509" s="45" t="s">
        <v>73</v>
      </c>
      <c r="M509" s="45" t="s">
        <v>74</v>
      </c>
      <c r="N509" s="43" t="s">
        <v>280</v>
      </c>
      <c r="O509" s="11" t="s">
        <v>74</v>
      </c>
      <c r="P509" s="45" t="s">
        <v>73</v>
      </c>
      <c r="Q509" s="44" t="s">
        <v>75</v>
      </c>
      <c r="R509" s="190"/>
      <c r="S509" s="11" t="s">
        <v>76</v>
      </c>
      <c r="T509" s="190"/>
      <c r="U509" s="190"/>
      <c r="V509" s="66" t="s">
        <v>77</v>
      </c>
      <c r="W509" s="216" t="s">
        <v>676</v>
      </c>
      <c r="X509" s="47"/>
      <c r="Y509" s="48"/>
    </row>
    <row r="510" spans="1:25" s="66" customFormat="1" ht="32" hidden="1" x14ac:dyDescent="0.2">
      <c r="A510" s="291" t="e">
        <f t="shared" si="26"/>
        <v>#VALUE!</v>
      </c>
      <c r="B510" s="47">
        <f>'USBP MASTER'!B399</f>
        <v>43917</v>
      </c>
      <c r="C510" s="13" t="str">
        <f t="shared" si="27"/>
        <v>USBP</v>
      </c>
      <c r="D510" s="43" t="s">
        <v>35</v>
      </c>
      <c r="E510" s="43" t="s">
        <v>301</v>
      </c>
      <c r="F510" s="43"/>
      <c r="G510" s="44" t="s">
        <v>89</v>
      </c>
      <c r="H510" s="163" t="str">
        <f t="shared" si="28"/>
        <v>Three Points, AZ</v>
      </c>
      <c r="I510" s="248">
        <v>1</v>
      </c>
      <c r="J510" s="43" t="s">
        <v>73</v>
      </c>
      <c r="K510" s="43" t="s">
        <v>74</v>
      </c>
      <c r="L510" s="43" t="s">
        <v>73</v>
      </c>
      <c r="M510" s="43" t="s">
        <v>74</v>
      </c>
      <c r="N510" s="11" t="s">
        <v>677</v>
      </c>
      <c r="O510" s="11" t="s">
        <v>74</v>
      </c>
      <c r="P510" s="43" t="s">
        <v>74</v>
      </c>
      <c r="Q510" s="44"/>
      <c r="R510" s="190"/>
      <c r="S510" s="11" t="s">
        <v>76</v>
      </c>
      <c r="T510" s="190"/>
      <c r="U510" s="190"/>
      <c r="V510" s="228" t="s">
        <v>77</v>
      </c>
      <c r="W510" s="219" t="s">
        <v>678</v>
      </c>
      <c r="X510" s="170"/>
      <c r="Y510" s="138"/>
    </row>
    <row r="511" spans="1:25" s="66" customFormat="1" ht="64" hidden="1" x14ac:dyDescent="0.2">
      <c r="A511" s="291" t="e">
        <f t="shared" si="26"/>
        <v>#VALUE!</v>
      </c>
      <c r="B511" s="47">
        <f>'USBP MASTER'!B462</f>
        <v>43917</v>
      </c>
      <c r="C511" s="13" t="str">
        <f t="shared" si="27"/>
        <v>USBP</v>
      </c>
      <c r="D511" s="43" t="s">
        <v>35</v>
      </c>
      <c r="E511" s="43" t="s">
        <v>679</v>
      </c>
      <c r="F511" s="43"/>
      <c r="G511" s="44" t="s">
        <v>89</v>
      </c>
      <c r="H511" s="163" t="str">
        <f t="shared" si="28"/>
        <v>Sonoita, AZ</v>
      </c>
      <c r="I511" s="248">
        <v>1</v>
      </c>
      <c r="J511" s="43" t="s">
        <v>73</v>
      </c>
      <c r="K511" s="43" t="s">
        <v>74</v>
      </c>
      <c r="L511" s="43" t="s">
        <v>73</v>
      </c>
      <c r="M511" s="43" t="s">
        <v>74</v>
      </c>
      <c r="N511" s="11" t="s">
        <v>680</v>
      </c>
      <c r="O511" s="11" t="s">
        <v>73</v>
      </c>
      <c r="P511" s="43" t="s">
        <v>73</v>
      </c>
      <c r="Q511" s="44" t="s">
        <v>75</v>
      </c>
      <c r="R511" s="190"/>
      <c r="S511" s="11" t="s">
        <v>76</v>
      </c>
      <c r="T511" s="190"/>
      <c r="U511" s="190"/>
      <c r="V511" s="228" t="s">
        <v>160</v>
      </c>
      <c r="W511" s="219" t="s">
        <v>681</v>
      </c>
      <c r="X511" s="170"/>
      <c r="Y511" s="138"/>
    </row>
    <row r="512" spans="1:25" s="66" customFormat="1" ht="32" hidden="1" x14ac:dyDescent="0.2">
      <c r="A512" s="291" t="e">
        <f t="shared" si="26"/>
        <v>#VALUE!</v>
      </c>
      <c r="B512" s="47">
        <v>43920</v>
      </c>
      <c r="C512" s="13" t="str">
        <f t="shared" si="27"/>
        <v>USBP</v>
      </c>
      <c r="D512" s="43" t="s">
        <v>35</v>
      </c>
      <c r="E512" s="43" t="s">
        <v>170</v>
      </c>
      <c r="F512" s="43"/>
      <c r="G512" s="44" t="s">
        <v>89</v>
      </c>
      <c r="H512" s="163" t="str">
        <f t="shared" si="28"/>
        <v>Willcox, AZ</v>
      </c>
      <c r="I512" s="248">
        <v>1</v>
      </c>
      <c r="J512" s="43" t="s">
        <v>74</v>
      </c>
      <c r="K512" s="43" t="s">
        <v>73</v>
      </c>
      <c r="L512" s="43" t="s">
        <v>73</v>
      </c>
      <c r="M512" s="43" t="s">
        <v>74</v>
      </c>
      <c r="N512" s="11" t="s">
        <v>682</v>
      </c>
      <c r="O512" s="11" t="s">
        <v>73</v>
      </c>
      <c r="P512" s="43" t="s">
        <v>73</v>
      </c>
      <c r="Q512" s="44" t="s">
        <v>75</v>
      </c>
      <c r="R512" s="190"/>
      <c r="S512" s="11" t="s">
        <v>76</v>
      </c>
      <c r="T512" s="190"/>
      <c r="U512" s="190"/>
      <c r="V512" s="228" t="s">
        <v>77</v>
      </c>
      <c r="W512" s="219" t="s">
        <v>683</v>
      </c>
      <c r="X512" s="170"/>
      <c r="Y512" s="138"/>
    </row>
    <row r="513" spans="1:25" s="66" customFormat="1" ht="32" hidden="1" x14ac:dyDescent="0.2">
      <c r="A513" s="291" t="e">
        <f t="shared" si="26"/>
        <v>#VALUE!</v>
      </c>
      <c r="B513" s="47">
        <f>'USBP MASTER'!B707</f>
        <v>43930</v>
      </c>
      <c r="C513" s="13" t="str">
        <f t="shared" si="27"/>
        <v>USBP</v>
      </c>
      <c r="D513" s="43" t="s">
        <v>35</v>
      </c>
      <c r="E513" s="43" t="s">
        <v>501</v>
      </c>
      <c r="F513" s="43"/>
      <c r="G513" s="44" t="s">
        <v>89</v>
      </c>
      <c r="H513" s="163" t="str">
        <f t="shared" si="28"/>
        <v>Nogales, AZ</v>
      </c>
      <c r="I513" s="248">
        <v>1</v>
      </c>
      <c r="J513" s="43" t="s">
        <v>73</v>
      </c>
      <c r="K513" s="43" t="s">
        <v>74</v>
      </c>
      <c r="L513" s="43" t="s">
        <v>73</v>
      </c>
      <c r="M513" s="43" t="s">
        <v>74</v>
      </c>
      <c r="N513" s="43"/>
      <c r="O513" s="11" t="s">
        <v>73</v>
      </c>
      <c r="P513" s="43" t="s">
        <v>73</v>
      </c>
      <c r="Q513" s="44" t="s">
        <v>75</v>
      </c>
      <c r="R513" s="190"/>
      <c r="S513" s="11" t="s">
        <v>76</v>
      </c>
      <c r="T513" s="190"/>
      <c r="U513" s="190"/>
      <c r="V513" s="228" t="s">
        <v>77</v>
      </c>
      <c r="W513" s="219" t="s">
        <v>684</v>
      </c>
      <c r="X513" s="170"/>
      <c r="Y513" s="138"/>
    </row>
    <row r="514" spans="1:25" s="9" customFormat="1" ht="208" hidden="1" x14ac:dyDescent="0.2">
      <c r="A514" s="291" t="e">
        <f t="shared" si="26"/>
        <v>#VALUE!</v>
      </c>
      <c r="B514" s="13">
        <v>43928</v>
      </c>
      <c r="C514" s="13" t="str">
        <f t="shared" si="27"/>
        <v>USBP</v>
      </c>
      <c r="D514" s="11" t="s">
        <v>20</v>
      </c>
      <c r="E514" s="11" t="s">
        <v>131</v>
      </c>
      <c r="F514" s="11"/>
      <c r="G514" s="2" t="s">
        <v>72</v>
      </c>
      <c r="H514" s="163" t="str">
        <f t="shared" si="28"/>
        <v>McAllen, TX</v>
      </c>
      <c r="I514" s="129">
        <v>1</v>
      </c>
      <c r="J514" s="11" t="s">
        <v>73</v>
      </c>
      <c r="K514" s="11" t="s">
        <v>74</v>
      </c>
      <c r="L514" s="11" t="s">
        <v>73</v>
      </c>
      <c r="M514" s="11" t="s">
        <v>74</v>
      </c>
      <c r="N514" s="11"/>
      <c r="O514" s="11" t="s">
        <v>73</v>
      </c>
      <c r="P514" s="11" t="s">
        <v>73</v>
      </c>
      <c r="Q514" s="2" t="s">
        <v>75</v>
      </c>
      <c r="R514" s="190"/>
      <c r="S514" s="11" t="s">
        <v>76</v>
      </c>
      <c r="T514" s="190">
        <v>43955</v>
      </c>
      <c r="U514" s="190"/>
      <c r="V514" s="11" t="s">
        <v>77</v>
      </c>
      <c r="W514" s="219" t="s">
        <v>685</v>
      </c>
      <c r="X514" s="137"/>
      <c r="Y514" s="138"/>
    </row>
    <row r="515" spans="1:25" s="9" customFormat="1" ht="144" hidden="1" x14ac:dyDescent="0.2">
      <c r="A515" s="291" t="e">
        <f t="shared" si="26"/>
        <v>#VALUE!</v>
      </c>
      <c r="B515" s="13">
        <v>43925</v>
      </c>
      <c r="C515" s="13" t="str">
        <f t="shared" si="27"/>
        <v>USBP</v>
      </c>
      <c r="D515" s="11" t="s">
        <v>33</v>
      </c>
      <c r="E515" s="11" t="s">
        <v>147</v>
      </c>
      <c r="F515" s="11"/>
      <c r="G515" s="2" t="s">
        <v>89</v>
      </c>
      <c r="H515" s="163" t="str">
        <f t="shared" si="28"/>
        <v>San Ysidro, CA</v>
      </c>
      <c r="I515" s="129">
        <v>1</v>
      </c>
      <c r="J515" s="11" t="s">
        <v>73</v>
      </c>
      <c r="K515" s="11" t="s">
        <v>74</v>
      </c>
      <c r="L515" s="11" t="s">
        <v>73</v>
      </c>
      <c r="M515" s="11" t="s">
        <v>74</v>
      </c>
      <c r="N515" s="11"/>
      <c r="O515" s="11" t="s">
        <v>74</v>
      </c>
      <c r="P515" s="11" t="s">
        <v>74</v>
      </c>
      <c r="Q515" s="2"/>
      <c r="R515" s="190"/>
      <c r="S515" s="11" t="s">
        <v>76</v>
      </c>
      <c r="T515" s="190"/>
      <c r="U515" s="190"/>
      <c r="V515" s="9" t="s">
        <v>77</v>
      </c>
      <c r="W515" s="230" t="s">
        <v>686</v>
      </c>
      <c r="X515" s="137"/>
      <c r="Y515" s="138"/>
    </row>
    <row r="516" spans="1:25" s="9" customFormat="1" ht="32" hidden="1" x14ac:dyDescent="0.2">
      <c r="A516" s="291" t="e">
        <f t="shared" ref="A516:A579" si="29">A515+1</f>
        <v>#VALUE!</v>
      </c>
      <c r="B516" s="37">
        <v>43928</v>
      </c>
      <c r="C516" s="13" t="str">
        <f t="shared" si="27"/>
        <v>USBP</v>
      </c>
      <c r="D516" s="35" t="s">
        <v>22</v>
      </c>
      <c r="E516" s="35" t="s">
        <v>687</v>
      </c>
      <c r="F516" s="35"/>
      <c r="G516" s="2" t="s">
        <v>72</v>
      </c>
      <c r="H516" s="163" t="str">
        <f t="shared" si="28"/>
        <v>Richford, VT</v>
      </c>
      <c r="I516" s="252">
        <v>1</v>
      </c>
      <c r="J516" s="35" t="s">
        <v>73</v>
      </c>
      <c r="K516" s="35" t="s">
        <v>74</v>
      </c>
      <c r="L516" s="35" t="s">
        <v>73</v>
      </c>
      <c r="M516" s="35" t="s">
        <v>74</v>
      </c>
      <c r="N516" s="11"/>
      <c r="O516" s="11" t="s">
        <v>73</v>
      </c>
      <c r="P516" s="11" t="s">
        <v>73</v>
      </c>
      <c r="Q516" s="2" t="s">
        <v>75</v>
      </c>
      <c r="R516" s="190"/>
      <c r="S516" s="11" t="s">
        <v>76</v>
      </c>
      <c r="T516" s="190"/>
      <c r="U516" s="190"/>
      <c r="V516" s="9" t="s">
        <v>77</v>
      </c>
      <c r="W516" s="216" t="s">
        <v>688</v>
      </c>
      <c r="X516" s="13"/>
      <c r="Y516" s="12"/>
    </row>
    <row r="517" spans="1:25" s="9" customFormat="1" ht="32" hidden="1" x14ac:dyDescent="0.2">
      <c r="A517" s="291" t="e">
        <f t="shared" si="29"/>
        <v>#VALUE!</v>
      </c>
      <c r="B517" s="37">
        <v>43915</v>
      </c>
      <c r="C517" s="13" t="str">
        <f t="shared" si="27"/>
        <v>USBP</v>
      </c>
      <c r="D517" s="35" t="s">
        <v>22</v>
      </c>
      <c r="E517" s="35" t="s">
        <v>166</v>
      </c>
      <c r="F517" s="35"/>
      <c r="G517" s="2" t="s">
        <v>72</v>
      </c>
      <c r="H517" s="163" t="str">
        <f t="shared" si="28"/>
        <v>Champlain, NY</v>
      </c>
      <c r="I517" s="252">
        <v>1</v>
      </c>
      <c r="J517" s="35" t="s">
        <v>73</v>
      </c>
      <c r="K517" s="35" t="s">
        <v>74</v>
      </c>
      <c r="L517" s="35" t="s">
        <v>73</v>
      </c>
      <c r="M517" s="35" t="s">
        <v>74</v>
      </c>
      <c r="N517" s="11" t="s">
        <v>689</v>
      </c>
      <c r="O517" s="11" t="s">
        <v>73</v>
      </c>
      <c r="P517" s="11" t="s">
        <v>74</v>
      </c>
      <c r="Q517" s="2"/>
      <c r="R517" s="190"/>
      <c r="S517" s="11" t="s">
        <v>76</v>
      </c>
      <c r="T517" s="190"/>
      <c r="U517" s="190"/>
      <c r="V517" s="9" t="s">
        <v>77</v>
      </c>
      <c r="W517" s="226" t="s">
        <v>690</v>
      </c>
      <c r="X517" s="13"/>
      <c r="Y517" s="12"/>
    </row>
    <row r="518" spans="1:25" s="66" customFormat="1" ht="64" hidden="1" x14ac:dyDescent="0.2">
      <c r="A518" s="291" t="e">
        <f t="shared" si="29"/>
        <v>#VALUE!</v>
      </c>
      <c r="B518" s="47">
        <v>43923</v>
      </c>
      <c r="C518" s="13" t="str">
        <f t="shared" ref="C518:C581" si="30">"USBP"</f>
        <v>USBP</v>
      </c>
      <c r="D518" s="43" t="s">
        <v>28</v>
      </c>
      <c r="E518" s="45" t="s">
        <v>102</v>
      </c>
      <c r="F518" s="45"/>
      <c r="G518" s="44" t="s">
        <v>86</v>
      </c>
      <c r="H518" s="163" t="str">
        <f t="shared" si="28"/>
        <v>El Paso, TX</v>
      </c>
      <c r="I518" s="248">
        <v>1</v>
      </c>
      <c r="J518" s="43" t="s">
        <v>73</v>
      </c>
      <c r="K518" s="43" t="s">
        <v>74</v>
      </c>
      <c r="L518" s="43" t="s">
        <v>73</v>
      </c>
      <c r="M518" s="43" t="s">
        <v>74</v>
      </c>
      <c r="N518" s="43"/>
      <c r="O518" s="11" t="s">
        <v>73</v>
      </c>
      <c r="P518" s="43" t="s">
        <v>73</v>
      </c>
      <c r="Q518" s="44" t="s">
        <v>75</v>
      </c>
      <c r="R518" s="190"/>
      <c r="S518" s="11" t="s">
        <v>76</v>
      </c>
      <c r="T518" s="190"/>
      <c r="U518" s="190"/>
      <c r="V518" s="66" t="s">
        <v>77</v>
      </c>
      <c r="W518" s="215" t="s">
        <v>691</v>
      </c>
      <c r="X518" s="137"/>
      <c r="Y518" s="158"/>
    </row>
    <row r="519" spans="1:25" s="66" customFormat="1" ht="32" hidden="1" x14ac:dyDescent="0.2">
      <c r="A519" s="291" t="e">
        <f t="shared" si="29"/>
        <v>#VALUE!</v>
      </c>
      <c r="B519" s="47">
        <v>43930</v>
      </c>
      <c r="C519" s="13" t="str">
        <f t="shared" si="30"/>
        <v>USBP</v>
      </c>
      <c r="D519" s="43" t="s">
        <v>35</v>
      </c>
      <c r="E519" s="43" t="s">
        <v>301</v>
      </c>
      <c r="F519" s="43"/>
      <c r="G519" s="44" t="s">
        <v>89</v>
      </c>
      <c r="H519" s="163" t="str">
        <f t="shared" si="28"/>
        <v>Three Points, AZ</v>
      </c>
      <c r="I519" s="248">
        <v>1</v>
      </c>
      <c r="J519" s="43" t="s">
        <v>73</v>
      </c>
      <c r="K519" s="43" t="s">
        <v>74</v>
      </c>
      <c r="L519" s="43" t="s">
        <v>73</v>
      </c>
      <c r="M519" s="43" t="s">
        <v>74</v>
      </c>
      <c r="N519" s="43"/>
      <c r="O519" s="11" t="s">
        <v>73</v>
      </c>
      <c r="P519" s="43" t="s">
        <v>73</v>
      </c>
      <c r="Q519" s="44" t="s">
        <v>75</v>
      </c>
      <c r="R519" s="190"/>
      <c r="S519" s="11" t="s">
        <v>76</v>
      </c>
      <c r="T519" s="190"/>
      <c r="U519" s="190"/>
      <c r="V519" s="228" t="s">
        <v>77</v>
      </c>
      <c r="W519" s="219" t="s">
        <v>692</v>
      </c>
      <c r="X519" s="170"/>
      <c r="Y519" s="138"/>
    </row>
    <row r="520" spans="1:25" s="9" customFormat="1" ht="80" hidden="1" x14ac:dyDescent="0.2">
      <c r="A520" s="291" t="e">
        <f t="shared" si="29"/>
        <v>#VALUE!</v>
      </c>
      <c r="B520" s="13">
        <v>43929</v>
      </c>
      <c r="C520" s="13" t="str">
        <f t="shared" si="30"/>
        <v>USBP</v>
      </c>
      <c r="D520" s="11" t="s">
        <v>20</v>
      </c>
      <c r="E520" s="11" t="s">
        <v>232</v>
      </c>
      <c r="F520" s="11"/>
      <c r="G520" s="2" t="s">
        <v>72</v>
      </c>
      <c r="H520" s="163" t="str">
        <f t="shared" si="28"/>
        <v>Weslaco, TX</v>
      </c>
      <c r="I520" s="129">
        <v>1</v>
      </c>
      <c r="J520" s="11" t="s">
        <v>73</v>
      </c>
      <c r="K520" s="11" t="s">
        <v>74</v>
      </c>
      <c r="L520" s="11" t="s">
        <v>73</v>
      </c>
      <c r="M520" s="11" t="s">
        <v>74</v>
      </c>
      <c r="N520" s="11"/>
      <c r="O520" s="11" t="s">
        <v>74</v>
      </c>
      <c r="P520" s="11" t="s">
        <v>74</v>
      </c>
      <c r="Q520" s="2"/>
      <c r="R520" s="190"/>
      <c r="S520" s="11" t="s">
        <v>76</v>
      </c>
      <c r="T520" s="190"/>
      <c r="U520" s="190"/>
      <c r="V520" s="9" t="s">
        <v>77</v>
      </c>
      <c r="W520" s="219" t="s">
        <v>693</v>
      </c>
      <c r="X520" s="137"/>
      <c r="Y520" s="138"/>
    </row>
    <row r="521" spans="1:25" s="9" customFormat="1" ht="80" hidden="1" x14ac:dyDescent="0.2">
      <c r="A521" s="291" t="e">
        <f t="shared" si="29"/>
        <v>#VALUE!</v>
      </c>
      <c r="B521" s="1">
        <v>43919</v>
      </c>
      <c r="C521" s="13" t="str">
        <f t="shared" si="30"/>
        <v>USBP</v>
      </c>
      <c r="D521" s="2" t="s">
        <v>26</v>
      </c>
      <c r="E521" s="35" t="s">
        <v>604</v>
      </c>
      <c r="F521" s="35"/>
      <c r="G521" s="2" t="s">
        <v>86</v>
      </c>
      <c r="H521" s="163" t="str">
        <f t="shared" si="28"/>
        <v>Niagara Falls, NY</v>
      </c>
      <c r="I521" s="254">
        <v>1</v>
      </c>
      <c r="J521" s="2" t="s">
        <v>74</v>
      </c>
      <c r="K521" s="2" t="s">
        <v>74</v>
      </c>
      <c r="L521" s="2" t="s">
        <v>73</v>
      </c>
      <c r="M521" s="2" t="s">
        <v>74</v>
      </c>
      <c r="N521" s="2" t="s">
        <v>619</v>
      </c>
      <c r="O521" s="11" t="s">
        <v>73</v>
      </c>
      <c r="P521" s="16" t="s">
        <v>74</v>
      </c>
      <c r="Q521" s="2"/>
      <c r="R521" s="190"/>
      <c r="S521" s="11" t="s">
        <v>76</v>
      </c>
      <c r="T521" s="190"/>
      <c r="U521" s="190"/>
      <c r="V521" s="9" t="s">
        <v>77</v>
      </c>
      <c r="W521" s="226" t="s">
        <v>694</v>
      </c>
      <c r="X521" s="156"/>
      <c r="Y521" s="159"/>
    </row>
    <row r="522" spans="1:25" s="9" customFormat="1" ht="48" hidden="1" x14ac:dyDescent="0.2">
      <c r="A522" s="291" t="e">
        <f t="shared" si="29"/>
        <v>#VALUE!</v>
      </c>
      <c r="B522" s="1">
        <v>43919</v>
      </c>
      <c r="C522" s="13" t="str">
        <f t="shared" si="30"/>
        <v>USBP</v>
      </c>
      <c r="D522" s="2" t="s">
        <v>26</v>
      </c>
      <c r="E522" s="35" t="s">
        <v>604</v>
      </c>
      <c r="F522" s="35"/>
      <c r="G522" s="2" t="s">
        <v>86</v>
      </c>
      <c r="H522" s="163" t="str">
        <f t="shared" si="28"/>
        <v>Niagara Falls, NY</v>
      </c>
      <c r="I522" s="254">
        <v>1</v>
      </c>
      <c r="J522" s="2" t="s">
        <v>74</v>
      </c>
      <c r="K522" s="2" t="s">
        <v>74</v>
      </c>
      <c r="L522" s="2" t="s">
        <v>73</v>
      </c>
      <c r="M522" s="2" t="s">
        <v>74</v>
      </c>
      <c r="N522" s="2" t="s">
        <v>619</v>
      </c>
      <c r="O522" s="11" t="s">
        <v>73</v>
      </c>
      <c r="P522" s="16" t="s">
        <v>74</v>
      </c>
      <c r="Q522" s="2"/>
      <c r="R522" s="190"/>
      <c r="S522" s="11" t="s">
        <v>76</v>
      </c>
      <c r="T522" s="190"/>
      <c r="U522" s="190"/>
      <c r="V522" s="9" t="s">
        <v>77</v>
      </c>
      <c r="W522" s="226" t="s">
        <v>695</v>
      </c>
      <c r="X522" s="156"/>
      <c r="Y522" s="159"/>
    </row>
    <row r="523" spans="1:25" s="9" customFormat="1" ht="51" hidden="1" customHeight="1" x14ac:dyDescent="0.2">
      <c r="A523" s="291" t="e">
        <f t="shared" si="29"/>
        <v>#VALUE!</v>
      </c>
      <c r="B523" s="13">
        <v>43928</v>
      </c>
      <c r="C523" s="13" t="str">
        <f t="shared" si="30"/>
        <v>USBP</v>
      </c>
      <c r="D523" s="11" t="s">
        <v>20</v>
      </c>
      <c r="E523" s="11" t="s">
        <v>134</v>
      </c>
      <c r="F523" s="11"/>
      <c r="G523" s="2" t="s">
        <v>72</v>
      </c>
      <c r="H523" s="163" t="str">
        <f t="shared" si="28"/>
        <v>Rio Grand City, TX</v>
      </c>
      <c r="I523" s="129">
        <v>1</v>
      </c>
      <c r="J523" s="11" t="s">
        <v>73</v>
      </c>
      <c r="K523" s="11" t="s">
        <v>74</v>
      </c>
      <c r="L523" s="11" t="s">
        <v>73</v>
      </c>
      <c r="M523" s="11" t="s">
        <v>74</v>
      </c>
      <c r="N523" s="11"/>
      <c r="O523" s="11" t="s">
        <v>74</v>
      </c>
      <c r="P523" s="11" t="s">
        <v>74</v>
      </c>
      <c r="Q523" s="2"/>
      <c r="R523" s="190"/>
      <c r="S523" s="11" t="s">
        <v>76</v>
      </c>
      <c r="T523" s="190"/>
      <c r="U523" s="190"/>
      <c r="V523" s="9" t="s">
        <v>77</v>
      </c>
      <c r="W523" s="219" t="s">
        <v>696</v>
      </c>
      <c r="X523" s="137"/>
      <c r="Y523" s="138"/>
    </row>
    <row r="524" spans="1:25" s="66" customFormat="1" ht="64" hidden="1" x14ac:dyDescent="0.2">
      <c r="A524" s="291" t="e">
        <f t="shared" si="29"/>
        <v>#VALUE!</v>
      </c>
      <c r="B524" s="47">
        <v>43931</v>
      </c>
      <c r="C524" s="13" t="str">
        <f t="shared" si="30"/>
        <v>USBP</v>
      </c>
      <c r="D524" s="43" t="s">
        <v>35</v>
      </c>
      <c r="E524" s="43" t="s">
        <v>501</v>
      </c>
      <c r="F524" s="43"/>
      <c r="G524" s="44" t="s">
        <v>89</v>
      </c>
      <c r="H524" s="163" t="str">
        <f t="shared" si="28"/>
        <v>Nogales, AZ</v>
      </c>
      <c r="I524" s="248">
        <v>1</v>
      </c>
      <c r="J524" s="43" t="s">
        <v>74</v>
      </c>
      <c r="K524" s="43" t="s">
        <v>74</v>
      </c>
      <c r="L524" s="43" t="s">
        <v>73</v>
      </c>
      <c r="M524" s="43" t="s">
        <v>74</v>
      </c>
      <c r="N524" s="43"/>
      <c r="O524" s="11" t="s">
        <v>73</v>
      </c>
      <c r="P524" s="43" t="s">
        <v>74</v>
      </c>
      <c r="Q524" s="44"/>
      <c r="R524" s="190"/>
      <c r="S524" s="11" t="s">
        <v>76</v>
      </c>
      <c r="T524" s="190"/>
      <c r="U524" s="190"/>
      <c r="V524" s="228" t="s">
        <v>77</v>
      </c>
      <c r="W524" s="219" t="s">
        <v>697</v>
      </c>
      <c r="X524" s="170"/>
      <c r="Y524" s="138"/>
    </row>
    <row r="525" spans="1:25" s="66" customFormat="1" ht="96" hidden="1" x14ac:dyDescent="0.2">
      <c r="A525" s="291" t="e">
        <f t="shared" si="29"/>
        <v>#VALUE!</v>
      </c>
      <c r="B525" s="47">
        <v>43921</v>
      </c>
      <c r="C525" s="13" t="str">
        <f t="shared" si="30"/>
        <v>USBP</v>
      </c>
      <c r="D525" s="43" t="s">
        <v>20</v>
      </c>
      <c r="E525" s="43" t="s">
        <v>134</v>
      </c>
      <c r="F525" s="43"/>
      <c r="G525" s="44" t="s">
        <v>72</v>
      </c>
      <c r="H525" s="163" t="str">
        <f t="shared" si="28"/>
        <v>Rio Grand City, TX</v>
      </c>
      <c r="I525" s="248">
        <v>1</v>
      </c>
      <c r="J525" s="43" t="s">
        <v>73</v>
      </c>
      <c r="K525" s="43" t="s">
        <v>74</v>
      </c>
      <c r="L525" s="43" t="s">
        <v>73</v>
      </c>
      <c r="M525" s="43" t="s">
        <v>74</v>
      </c>
      <c r="N525" s="43" t="s">
        <v>698</v>
      </c>
      <c r="O525" s="11" t="s">
        <v>73</v>
      </c>
      <c r="P525" s="43" t="s">
        <v>74</v>
      </c>
      <c r="Q525" s="44"/>
      <c r="R525" s="190"/>
      <c r="S525" s="11" t="s">
        <v>76</v>
      </c>
      <c r="T525" s="190"/>
      <c r="U525" s="190"/>
      <c r="V525" s="66" t="s">
        <v>77</v>
      </c>
      <c r="W525" s="219" t="s">
        <v>699</v>
      </c>
      <c r="X525" s="137"/>
      <c r="Y525" s="138"/>
    </row>
    <row r="526" spans="1:25" s="66" customFormat="1" ht="18.75" hidden="1" customHeight="1" x14ac:dyDescent="0.2">
      <c r="A526" s="291" t="e">
        <f t="shared" si="29"/>
        <v>#VALUE!</v>
      </c>
      <c r="B526" s="47">
        <v>43922</v>
      </c>
      <c r="C526" s="13" t="str">
        <f t="shared" si="30"/>
        <v>USBP</v>
      </c>
      <c r="D526" s="43" t="s">
        <v>20</v>
      </c>
      <c r="E526" s="43" t="s">
        <v>134</v>
      </c>
      <c r="F526" s="43"/>
      <c r="G526" s="44" t="s">
        <v>72</v>
      </c>
      <c r="H526" s="163" t="str">
        <f t="shared" si="28"/>
        <v>Rio Grand City, TX</v>
      </c>
      <c r="I526" s="248">
        <v>1</v>
      </c>
      <c r="J526" s="43" t="s">
        <v>73</v>
      </c>
      <c r="K526" s="43" t="s">
        <v>74</v>
      </c>
      <c r="L526" s="43" t="s">
        <v>73</v>
      </c>
      <c r="M526" s="43" t="s">
        <v>74</v>
      </c>
      <c r="N526" s="43" t="s">
        <v>700</v>
      </c>
      <c r="O526" s="11" t="s">
        <v>73</v>
      </c>
      <c r="P526" s="43" t="s">
        <v>73</v>
      </c>
      <c r="Q526" s="44" t="s">
        <v>75</v>
      </c>
      <c r="R526" s="190"/>
      <c r="S526" s="11" t="s">
        <v>76</v>
      </c>
      <c r="T526" s="190"/>
      <c r="U526" s="190"/>
      <c r="V526" s="66" t="s">
        <v>77</v>
      </c>
      <c r="W526" s="219" t="s">
        <v>701</v>
      </c>
      <c r="X526" s="137"/>
      <c r="Y526" s="138"/>
    </row>
    <row r="527" spans="1:25" s="66" customFormat="1" ht="64" hidden="1" x14ac:dyDescent="0.2">
      <c r="A527" s="291" t="e">
        <f t="shared" si="29"/>
        <v>#VALUE!</v>
      </c>
      <c r="B527" s="47">
        <v>43925</v>
      </c>
      <c r="C527" s="13" t="str">
        <f t="shared" si="30"/>
        <v>USBP</v>
      </c>
      <c r="D527" s="43" t="s">
        <v>20</v>
      </c>
      <c r="E527" s="43" t="s">
        <v>131</v>
      </c>
      <c r="F527" s="43"/>
      <c r="G527" s="44" t="s">
        <v>72</v>
      </c>
      <c r="H527" s="163" t="str">
        <f t="shared" si="28"/>
        <v>McAllen, TX</v>
      </c>
      <c r="I527" s="248">
        <v>1</v>
      </c>
      <c r="J527" s="43" t="s">
        <v>73</v>
      </c>
      <c r="K527" s="43" t="s">
        <v>74</v>
      </c>
      <c r="L527" s="43" t="s">
        <v>73</v>
      </c>
      <c r="M527" s="43" t="s">
        <v>74</v>
      </c>
      <c r="N527" s="43"/>
      <c r="O527" s="11" t="s">
        <v>73</v>
      </c>
      <c r="P527" s="43" t="s">
        <v>74</v>
      </c>
      <c r="Q527" s="44"/>
      <c r="R527" s="190"/>
      <c r="S527" s="11" t="s">
        <v>76</v>
      </c>
      <c r="T527" s="190"/>
      <c r="U527" s="190"/>
      <c r="V527" s="66" t="s">
        <v>77</v>
      </c>
      <c r="W527" s="219" t="s">
        <v>702</v>
      </c>
      <c r="X527" s="137"/>
      <c r="Y527" s="138"/>
    </row>
    <row r="528" spans="1:25" s="66" customFormat="1" ht="34.5" hidden="1" customHeight="1" x14ac:dyDescent="0.2">
      <c r="A528" s="291" t="e">
        <f t="shared" si="29"/>
        <v>#VALUE!</v>
      </c>
      <c r="B528" s="47">
        <v>43927</v>
      </c>
      <c r="C528" s="13" t="str">
        <f t="shared" si="30"/>
        <v>USBP</v>
      </c>
      <c r="D528" s="43" t="s">
        <v>20</v>
      </c>
      <c r="E528" s="43" t="s">
        <v>242</v>
      </c>
      <c r="F528" s="43"/>
      <c r="G528" s="44" t="s">
        <v>72</v>
      </c>
      <c r="H528" s="163" t="str">
        <f t="shared" si="28"/>
        <v>Olmito, TX</v>
      </c>
      <c r="I528" s="248">
        <v>1</v>
      </c>
      <c r="J528" s="43" t="s">
        <v>74</v>
      </c>
      <c r="K528" s="43" t="s">
        <v>74</v>
      </c>
      <c r="L528" s="43" t="s">
        <v>73</v>
      </c>
      <c r="M528" s="43" t="s">
        <v>74</v>
      </c>
      <c r="N528" s="43"/>
      <c r="O528" s="11" t="s">
        <v>73</v>
      </c>
      <c r="P528" s="43" t="s">
        <v>73</v>
      </c>
      <c r="Q528" s="44" t="s">
        <v>75</v>
      </c>
      <c r="R528" s="190"/>
      <c r="S528" s="11" t="s">
        <v>76</v>
      </c>
      <c r="T528" s="190"/>
      <c r="U528" s="190"/>
      <c r="V528" s="66" t="s">
        <v>77</v>
      </c>
      <c r="W528" s="219" t="s">
        <v>703</v>
      </c>
      <c r="X528" s="137"/>
      <c r="Y528" s="138"/>
    </row>
    <row r="529" spans="1:25" s="66" customFormat="1" ht="80" hidden="1" x14ac:dyDescent="0.2">
      <c r="A529" s="291" t="e">
        <f t="shared" si="29"/>
        <v>#VALUE!</v>
      </c>
      <c r="B529" s="47">
        <v>43917</v>
      </c>
      <c r="C529" s="13" t="str">
        <f t="shared" si="30"/>
        <v>USBP</v>
      </c>
      <c r="D529" s="43" t="s">
        <v>20</v>
      </c>
      <c r="E529" s="43" t="s">
        <v>466</v>
      </c>
      <c r="F529" s="43"/>
      <c r="G529" s="44" t="s">
        <v>72</v>
      </c>
      <c r="H529" s="163" t="str">
        <f t="shared" si="28"/>
        <v>Brownsville, TX</v>
      </c>
      <c r="I529" s="248">
        <v>1</v>
      </c>
      <c r="J529" s="43" t="s">
        <v>73</v>
      </c>
      <c r="K529" s="43" t="s">
        <v>74</v>
      </c>
      <c r="L529" s="43" t="s">
        <v>73</v>
      </c>
      <c r="M529" s="43" t="s">
        <v>74</v>
      </c>
      <c r="N529" s="43" t="s">
        <v>704</v>
      </c>
      <c r="O529" s="11" t="s">
        <v>74</v>
      </c>
      <c r="P529" s="43" t="s">
        <v>74</v>
      </c>
      <c r="Q529" s="44"/>
      <c r="R529" s="190"/>
      <c r="S529" s="11" t="s">
        <v>76</v>
      </c>
      <c r="T529" s="190"/>
      <c r="U529" s="190"/>
      <c r="V529" s="66" t="s">
        <v>77</v>
      </c>
      <c r="W529" s="219" t="s">
        <v>705</v>
      </c>
      <c r="X529" s="137"/>
      <c r="Y529" s="138"/>
    </row>
    <row r="530" spans="1:25" s="66" customFormat="1" ht="64" hidden="1" x14ac:dyDescent="0.2">
      <c r="A530" s="291" t="e">
        <f t="shared" si="29"/>
        <v>#VALUE!</v>
      </c>
      <c r="B530" s="47">
        <v>43920</v>
      </c>
      <c r="C530" s="13" t="str">
        <f t="shared" si="30"/>
        <v>USBP</v>
      </c>
      <c r="D530" s="43" t="s">
        <v>20</v>
      </c>
      <c r="E530" s="43" t="s">
        <v>134</v>
      </c>
      <c r="F530" s="43"/>
      <c r="G530" s="44" t="s">
        <v>72</v>
      </c>
      <c r="H530" s="163" t="str">
        <f t="shared" si="28"/>
        <v>Rio Grand City, TX</v>
      </c>
      <c r="I530" s="248">
        <v>1</v>
      </c>
      <c r="J530" s="43" t="s">
        <v>73</v>
      </c>
      <c r="K530" s="43" t="s">
        <v>74</v>
      </c>
      <c r="L530" s="43" t="s">
        <v>73</v>
      </c>
      <c r="M530" s="43" t="s">
        <v>74</v>
      </c>
      <c r="N530" s="43" t="s">
        <v>706</v>
      </c>
      <c r="O530" s="11" t="s">
        <v>73</v>
      </c>
      <c r="P530" s="43" t="s">
        <v>73</v>
      </c>
      <c r="Q530" s="44" t="s">
        <v>75</v>
      </c>
      <c r="R530" s="190"/>
      <c r="S530" s="11" t="s">
        <v>76</v>
      </c>
      <c r="T530" s="190"/>
      <c r="U530" s="190"/>
      <c r="V530" s="66" t="s">
        <v>77</v>
      </c>
      <c r="W530" s="219" t="s">
        <v>707</v>
      </c>
      <c r="X530" s="137"/>
      <c r="Y530" s="138"/>
    </row>
    <row r="531" spans="1:25" s="9" customFormat="1" ht="129" hidden="1" x14ac:dyDescent="0.25">
      <c r="A531" s="291" t="e">
        <f t="shared" si="29"/>
        <v>#VALUE!</v>
      </c>
      <c r="B531" s="13">
        <v>43921</v>
      </c>
      <c r="C531" s="13" t="str">
        <f t="shared" si="30"/>
        <v>USBP</v>
      </c>
      <c r="D531" s="11" t="s">
        <v>20</v>
      </c>
      <c r="E531" s="11" t="s">
        <v>139</v>
      </c>
      <c r="F531" s="11"/>
      <c r="G531" s="2" t="s">
        <v>72</v>
      </c>
      <c r="H531" s="163" t="str">
        <f t="shared" si="28"/>
        <v>Falfurrias, TX</v>
      </c>
      <c r="I531" s="129">
        <v>1</v>
      </c>
      <c r="J531" s="11" t="s">
        <v>73</v>
      </c>
      <c r="K531" s="11" t="s">
        <v>74</v>
      </c>
      <c r="L531" s="11" t="s">
        <v>73</v>
      </c>
      <c r="M531" s="11" t="s">
        <v>74</v>
      </c>
      <c r="N531" s="11" t="s">
        <v>708</v>
      </c>
      <c r="O531" s="11" t="s">
        <v>73</v>
      </c>
      <c r="P531" s="11" t="s">
        <v>73</v>
      </c>
      <c r="Q531" s="2" t="s">
        <v>75</v>
      </c>
      <c r="R531" s="190"/>
      <c r="S531" s="11" t="s">
        <v>76</v>
      </c>
      <c r="T531" s="190"/>
      <c r="U531" s="190"/>
      <c r="V531" s="9" t="s">
        <v>77</v>
      </c>
      <c r="W531" s="42" t="s">
        <v>709</v>
      </c>
      <c r="X531" s="208"/>
      <c r="Y531" s="209"/>
    </row>
    <row r="532" spans="1:25" s="9" customFormat="1" ht="65" hidden="1" x14ac:dyDescent="0.25">
      <c r="A532" s="291" t="e">
        <f t="shared" si="29"/>
        <v>#VALUE!</v>
      </c>
      <c r="B532" s="13">
        <v>43924</v>
      </c>
      <c r="C532" s="13" t="str">
        <f t="shared" si="30"/>
        <v>USBP</v>
      </c>
      <c r="D532" s="11" t="s">
        <v>20</v>
      </c>
      <c r="E532" s="11" t="s">
        <v>131</v>
      </c>
      <c r="F532" s="11"/>
      <c r="G532" s="2" t="s">
        <v>72</v>
      </c>
      <c r="H532" s="163" t="str">
        <f t="shared" si="28"/>
        <v>McAllen, TX</v>
      </c>
      <c r="I532" s="129">
        <v>1</v>
      </c>
      <c r="J532" s="11" t="s">
        <v>74</v>
      </c>
      <c r="K532" s="11" t="s">
        <v>74</v>
      </c>
      <c r="L532" s="11" t="s">
        <v>73</v>
      </c>
      <c r="M532" s="11" t="s">
        <v>74</v>
      </c>
      <c r="N532" s="11"/>
      <c r="O532" s="11" t="s">
        <v>73</v>
      </c>
      <c r="P532" s="11" t="s">
        <v>73</v>
      </c>
      <c r="Q532" s="2" t="s">
        <v>75</v>
      </c>
      <c r="R532" s="190"/>
      <c r="S532" s="11" t="s">
        <v>76</v>
      </c>
      <c r="T532" s="190"/>
      <c r="U532" s="190"/>
      <c r="V532" s="9" t="s">
        <v>77</v>
      </c>
      <c r="W532" s="42" t="s">
        <v>710</v>
      </c>
      <c r="X532" s="208"/>
      <c r="Y532" s="209"/>
    </row>
    <row r="533" spans="1:25" s="9" customFormat="1" ht="65" hidden="1" x14ac:dyDescent="0.25">
      <c r="A533" s="291" t="e">
        <f t="shared" si="29"/>
        <v>#VALUE!</v>
      </c>
      <c r="B533" s="13">
        <v>43925</v>
      </c>
      <c r="C533" s="13" t="str">
        <f t="shared" si="30"/>
        <v>USBP</v>
      </c>
      <c r="D533" s="11" t="s">
        <v>20</v>
      </c>
      <c r="E533" s="11" t="s">
        <v>131</v>
      </c>
      <c r="F533" s="11"/>
      <c r="G533" s="2" t="s">
        <v>72</v>
      </c>
      <c r="H533" s="163" t="str">
        <f t="shared" si="28"/>
        <v>McAllen, TX</v>
      </c>
      <c r="I533" s="129">
        <v>1</v>
      </c>
      <c r="J533" s="11" t="s">
        <v>73</v>
      </c>
      <c r="K533" s="11" t="s">
        <v>74</v>
      </c>
      <c r="L533" s="11" t="s">
        <v>73</v>
      </c>
      <c r="M533" s="11" t="s">
        <v>74</v>
      </c>
      <c r="N533" s="11"/>
      <c r="O533" s="11" t="s">
        <v>73</v>
      </c>
      <c r="P533" s="11" t="s">
        <v>73</v>
      </c>
      <c r="Q533" s="2" t="s">
        <v>75</v>
      </c>
      <c r="R533" s="190"/>
      <c r="S533" s="11" t="s">
        <v>76</v>
      </c>
      <c r="T533" s="190"/>
      <c r="U533" s="190"/>
      <c r="V533" s="9" t="s">
        <v>77</v>
      </c>
      <c r="W533" s="42" t="s">
        <v>711</v>
      </c>
      <c r="X533" s="208"/>
      <c r="Y533" s="209"/>
    </row>
    <row r="534" spans="1:25" s="9" customFormat="1" ht="81" hidden="1" x14ac:dyDescent="0.25">
      <c r="A534" s="291" t="e">
        <f t="shared" si="29"/>
        <v>#VALUE!</v>
      </c>
      <c r="B534" s="13">
        <v>43927</v>
      </c>
      <c r="C534" s="13" t="str">
        <f t="shared" si="30"/>
        <v>USBP</v>
      </c>
      <c r="D534" s="11" t="s">
        <v>20</v>
      </c>
      <c r="E534" s="11" t="s">
        <v>139</v>
      </c>
      <c r="F534" s="11"/>
      <c r="G534" s="2" t="s">
        <v>72</v>
      </c>
      <c r="H534" s="163" t="str">
        <f t="shared" si="28"/>
        <v>Falfurrias, TX</v>
      </c>
      <c r="I534" s="129">
        <v>1</v>
      </c>
      <c r="J534" s="11" t="s">
        <v>74</v>
      </c>
      <c r="K534" s="11" t="s">
        <v>74</v>
      </c>
      <c r="L534" s="11" t="s">
        <v>73</v>
      </c>
      <c r="M534" s="11" t="s">
        <v>74</v>
      </c>
      <c r="N534" s="11"/>
      <c r="O534" s="11" t="s">
        <v>74</v>
      </c>
      <c r="P534" s="11" t="s">
        <v>74</v>
      </c>
      <c r="Q534" s="2"/>
      <c r="R534" s="190"/>
      <c r="S534" s="11" t="s">
        <v>76</v>
      </c>
      <c r="T534" s="190"/>
      <c r="U534" s="190"/>
      <c r="V534" s="9" t="s">
        <v>77</v>
      </c>
      <c r="W534" s="42" t="s">
        <v>712</v>
      </c>
      <c r="X534" s="208"/>
      <c r="Y534" s="209"/>
    </row>
    <row r="535" spans="1:25" s="9" customFormat="1" ht="49" hidden="1" x14ac:dyDescent="0.25">
      <c r="A535" s="291" t="e">
        <f t="shared" si="29"/>
        <v>#VALUE!</v>
      </c>
      <c r="B535" s="13">
        <v>43933</v>
      </c>
      <c r="C535" s="13" t="str">
        <f t="shared" si="30"/>
        <v>USBP</v>
      </c>
      <c r="D535" s="11" t="s">
        <v>20</v>
      </c>
      <c r="E535" s="11" t="s">
        <v>229</v>
      </c>
      <c r="F535" s="11"/>
      <c r="G535" s="2" t="s">
        <v>72</v>
      </c>
      <c r="H535" s="163" t="str">
        <f t="shared" si="28"/>
        <v>Kingsville, TX</v>
      </c>
      <c r="I535" s="129">
        <v>1</v>
      </c>
      <c r="J535" s="11" t="s">
        <v>73</v>
      </c>
      <c r="K535" s="11" t="s">
        <v>74</v>
      </c>
      <c r="L535" s="11" t="s">
        <v>73</v>
      </c>
      <c r="M535" s="11" t="s">
        <v>74</v>
      </c>
      <c r="N535" s="11"/>
      <c r="O535" s="11" t="s">
        <v>73</v>
      </c>
      <c r="P535" s="11" t="s">
        <v>73</v>
      </c>
      <c r="Q535" s="2" t="s">
        <v>75</v>
      </c>
      <c r="R535" s="190"/>
      <c r="S535" s="11" t="s">
        <v>76</v>
      </c>
      <c r="T535" s="190"/>
      <c r="U535" s="190"/>
      <c r="V535" s="9" t="s">
        <v>77</v>
      </c>
      <c r="W535" s="42" t="s">
        <v>713</v>
      </c>
      <c r="X535" s="208"/>
      <c r="Y535" s="209"/>
    </row>
    <row r="536" spans="1:25" s="9" customFormat="1" ht="49" hidden="1" x14ac:dyDescent="0.25">
      <c r="A536" s="291" t="e">
        <f t="shared" si="29"/>
        <v>#VALUE!</v>
      </c>
      <c r="B536" s="13">
        <v>43930</v>
      </c>
      <c r="C536" s="13" t="str">
        <f t="shared" si="30"/>
        <v>USBP</v>
      </c>
      <c r="D536" s="11" t="s">
        <v>20</v>
      </c>
      <c r="E536" s="11" t="s">
        <v>134</v>
      </c>
      <c r="F536" s="11"/>
      <c r="G536" s="2" t="s">
        <v>72</v>
      </c>
      <c r="H536" s="163" t="str">
        <f t="shared" si="28"/>
        <v>Rio Grand City, TX</v>
      </c>
      <c r="I536" s="129">
        <v>1</v>
      </c>
      <c r="J536" s="11" t="s">
        <v>73</v>
      </c>
      <c r="K536" s="11" t="s">
        <v>74</v>
      </c>
      <c r="L536" s="11" t="s">
        <v>73</v>
      </c>
      <c r="M536" s="11" t="s">
        <v>74</v>
      </c>
      <c r="N536" s="11"/>
      <c r="O536" s="11" t="s">
        <v>73</v>
      </c>
      <c r="P536" s="11" t="s">
        <v>73</v>
      </c>
      <c r="Q536" s="2" t="s">
        <v>75</v>
      </c>
      <c r="R536" s="190"/>
      <c r="S536" s="11" t="s">
        <v>76</v>
      </c>
      <c r="T536" s="190"/>
      <c r="U536" s="190"/>
      <c r="V536" s="9" t="s">
        <v>77</v>
      </c>
      <c r="W536" s="42" t="s">
        <v>714</v>
      </c>
      <c r="X536" s="208"/>
      <c r="Y536" s="209"/>
    </row>
    <row r="537" spans="1:25" s="9" customFormat="1" ht="48" hidden="1" x14ac:dyDescent="0.2">
      <c r="A537" s="291" t="e">
        <f t="shared" si="29"/>
        <v>#VALUE!</v>
      </c>
      <c r="B537" s="13">
        <v>43920</v>
      </c>
      <c r="C537" s="13" t="str">
        <f t="shared" si="30"/>
        <v>USBP</v>
      </c>
      <c r="D537" s="11" t="s">
        <v>27</v>
      </c>
      <c r="E537" s="35" t="s">
        <v>196</v>
      </c>
      <c r="F537" s="35"/>
      <c r="G537" s="2" t="s">
        <v>86</v>
      </c>
      <c r="H537" s="163" t="str">
        <f t="shared" si="28"/>
        <v>Sault Ste. Marie, MI</v>
      </c>
      <c r="I537" s="129">
        <v>1</v>
      </c>
      <c r="J537" s="11" t="s">
        <v>73</v>
      </c>
      <c r="K537" s="11" t="s">
        <v>74</v>
      </c>
      <c r="L537" s="11" t="s">
        <v>73</v>
      </c>
      <c r="M537" s="11" t="s">
        <v>74</v>
      </c>
      <c r="N537" s="11" t="s">
        <v>331</v>
      </c>
      <c r="O537" s="11" t="s">
        <v>74</v>
      </c>
      <c r="P537" s="11" t="s">
        <v>74</v>
      </c>
      <c r="Q537" s="2"/>
      <c r="R537" s="190"/>
      <c r="S537" s="11" t="s">
        <v>76</v>
      </c>
      <c r="T537" s="190"/>
      <c r="U537" s="190"/>
      <c r="V537" s="9" t="s">
        <v>77</v>
      </c>
      <c r="W537" s="42" t="s">
        <v>715</v>
      </c>
      <c r="X537" s="40"/>
      <c r="Y537" s="40"/>
    </row>
    <row r="538" spans="1:25" s="9" customFormat="1" ht="96" hidden="1" x14ac:dyDescent="0.2">
      <c r="A538" s="291" t="e">
        <f t="shared" si="29"/>
        <v>#VALUE!</v>
      </c>
      <c r="B538" s="13">
        <v>43921</v>
      </c>
      <c r="C538" s="13" t="str">
        <f t="shared" si="30"/>
        <v>USBP</v>
      </c>
      <c r="D538" s="11" t="s">
        <v>27</v>
      </c>
      <c r="E538" s="35" t="s">
        <v>27</v>
      </c>
      <c r="F538" s="35" t="s">
        <v>107</v>
      </c>
      <c r="G538" s="2" t="s">
        <v>86</v>
      </c>
      <c r="H538" s="163" t="str">
        <f t="shared" si="28"/>
        <v>Selfridge ANGB, MI</v>
      </c>
      <c r="I538" s="129">
        <v>1</v>
      </c>
      <c r="J538" s="11" t="s">
        <v>74</v>
      </c>
      <c r="K538" s="11" t="s">
        <v>73</v>
      </c>
      <c r="L538" s="11" t="s">
        <v>74</v>
      </c>
      <c r="M538" s="11" t="s">
        <v>74</v>
      </c>
      <c r="N538" s="11"/>
      <c r="O538" s="11" t="s">
        <v>73</v>
      </c>
      <c r="P538" s="11" t="s">
        <v>74</v>
      </c>
      <c r="Q538" s="2"/>
      <c r="R538" s="190"/>
      <c r="S538" s="11" t="s">
        <v>76</v>
      </c>
      <c r="T538" s="190"/>
      <c r="U538" s="190"/>
      <c r="V538" s="9" t="s">
        <v>77</v>
      </c>
      <c r="W538" s="202" t="s">
        <v>716</v>
      </c>
      <c r="X538" s="40"/>
      <c r="Y538" s="40"/>
    </row>
    <row r="539" spans="1:25" s="66" customFormat="1" ht="48" hidden="1" x14ac:dyDescent="0.2">
      <c r="A539" s="291" t="e">
        <f t="shared" si="29"/>
        <v>#VALUE!</v>
      </c>
      <c r="B539" s="47">
        <v>43927</v>
      </c>
      <c r="C539" s="13" t="str">
        <f t="shared" si="30"/>
        <v>USBP</v>
      </c>
      <c r="D539" s="43" t="s">
        <v>28</v>
      </c>
      <c r="E539" s="45" t="s">
        <v>28</v>
      </c>
      <c r="F539" s="45" t="s">
        <v>88</v>
      </c>
      <c r="G539" s="44" t="s">
        <v>86</v>
      </c>
      <c r="H539" s="163" t="str">
        <f t="shared" si="28"/>
        <v>El Paso, TX</v>
      </c>
      <c r="I539" s="248">
        <v>1</v>
      </c>
      <c r="J539" s="43" t="s">
        <v>74</v>
      </c>
      <c r="K539" s="43" t="s">
        <v>74</v>
      </c>
      <c r="L539" s="43" t="s">
        <v>73</v>
      </c>
      <c r="M539" s="43" t="s">
        <v>74</v>
      </c>
      <c r="N539" s="43"/>
      <c r="O539" s="11" t="s">
        <v>74</v>
      </c>
      <c r="P539" s="43" t="s">
        <v>74</v>
      </c>
      <c r="Q539" s="44"/>
      <c r="R539" s="190"/>
      <c r="S539" s="11" t="s">
        <v>76</v>
      </c>
      <c r="T539" s="190"/>
      <c r="U539" s="190"/>
      <c r="V539" s="66" t="s">
        <v>77</v>
      </c>
      <c r="W539" s="42" t="s">
        <v>717</v>
      </c>
      <c r="X539" s="50"/>
      <c r="Y539" s="200"/>
    </row>
    <row r="540" spans="1:25" s="66" customFormat="1" ht="48" hidden="1" x14ac:dyDescent="0.2">
      <c r="A540" s="291" t="e">
        <f t="shared" si="29"/>
        <v>#VALUE!</v>
      </c>
      <c r="B540" s="47">
        <f>'USBP MASTER'!B689</f>
        <v>43928</v>
      </c>
      <c r="C540" s="13" t="str">
        <f t="shared" si="30"/>
        <v>USBP</v>
      </c>
      <c r="D540" s="43" t="s">
        <v>28</v>
      </c>
      <c r="E540" s="45" t="s">
        <v>104</v>
      </c>
      <c r="F540" s="45"/>
      <c r="G540" s="44" t="s">
        <v>86</v>
      </c>
      <c r="H540" s="163" t="str">
        <f t="shared" si="28"/>
        <v>Santa Teresa, NM</v>
      </c>
      <c r="I540" s="248">
        <v>1</v>
      </c>
      <c r="J540" s="43" t="s">
        <v>74</v>
      </c>
      <c r="K540" s="43" t="s">
        <v>74</v>
      </c>
      <c r="L540" s="43" t="s">
        <v>73</v>
      </c>
      <c r="M540" s="43" t="s">
        <v>74</v>
      </c>
      <c r="N540" s="43"/>
      <c r="O540" s="11" t="s">
        <v>74</v>
      </c>
      <c r="P540" s="43" t="s">
        <v>73</v>
      </c>
      <c r="Q540" s="44" t="s">
        <v>75</v>
      </c>
      <c r="R540" s="190"/>
      <c r="S540" s="11" t="s">
        <v>76</v>
      </c>
      <c r="T540" s="190"/>
      <c r="U540" s="190"/>
      <c r="V540" s="66" t="s">
        <v>77</v>
      </c>
      <c r="W540" s="33" t="s">
        <v>718</v>
      </c>
      <c r="X540" s="50"/>
      <c r="Y540" s="200"/>
    </row>
    <row r="541" spans="1:25" s="66" customFormat="1" ht="48" hidden="1" x14ac:dyDescent="0.2">
      <c r="A541" s="291" t="e">
        <f t="shared" si="29"/>
        <v>#VALUE!</v>
      </c>
      <c r="B541" s="47">
        <f>'USBP MASTER'!B571</f>
        <v>43928</v>
      </c>
      <c r="C541" s="13" t="str">
        <f t="shared" si="30"/>
        <v>USBP</v>
      </c>
      <c r="D541" s="43" t="s">
        <v>28</v>
      </c>
      <c r="E541" s="45" t="s">
        <v>104</v>
      </c>
      <c r="F541" s="45"/>
      <c r="G541" s="44" t="s">
        <v>86</v>
      </c>
      <c r="H541" s="163" t="str">
        <f t="shared" si="28"/>
        <v>Santa Teresa, NM</v>
      </c>
      <c r="I541" s="248">
        <v>1</v>
      </c>
      <c r="J541" s="43" t="s">
        <v>74</v>
      </c>
      <c r="K541" s="43" t="s">
        <v>74</v>
      </c>
      <c r="L541" s="43" t="s">
        <v>73</v>
      </c>
      <c r="M541" s="43" t="s">
        <v>74</v>
      </c>
      <c r="N541" s="43"/>
      <c r="O541" s="11" t="s">
        <v>73</v>
      </c>
      <c r="P541" s="43" t="s">
        <v>73</v>
      </c>
      <c r="Q541" s="44" t="s">
        <v>75</v>
      </c>
      <c r="R541" s="190"/>
      <c r="S541" s="11" t="s">
        <v>76</v>
      </c>
      <c r="T541" s="190"/>
      <c r="U541" s="190"/>
      <c r="V541" s="66" t="s">
        <v>77</v>
      </c>
      <c r="W541" s="33" t="s">
        <v>719</v>
      </c>
      <c r="X541" s="50"/>
      <c r="Y541" s="200"/>
    </row>
    <row r="542" spans="1:25" s="66" customFormat="1" ht="48" hidden="1" x14ac:dyDescent="0.2">
      <c r="A542" s="291" t="e">
        <f t="shared" si="29"/>
        <v>#VALUE!</v>
      </c>
      <c r="B542" s="47">
        <v>43931</v>
      </c>
      <c r="C542" s="13" t="str">
        <f t="shared" si="30"/>
        <v>USBP</v>
      </c>
      <c r="D542" s="43" t="s">
        <v>28</v>
      </c>
      <c r="E542" s="45" t="s">
        <v>422</v>
      </c>
      <c r="F542" s="45"/>
      <c r="G542" s="44" t="s">
        <v>86</v>
      </c>
      <c r="H542" s="163" t="str">
        <f t="shared" si="28"/>
        <v>Deming, NM</v>
      </c>
      <c r="I542" s="248">
        <v>1</v>
      </c>
      <c r="J542" s="43" t="s">
        <v>73</v>
      </c>
      <c r="K542" s="43" t="s">
        <v>74</v>
      </c>
      <c r="L542" s="43" t="s">
        <v>73</v>
      </c>
      <c r="M542" s="43" t="s">
        <v>74</v>
      </c>
      <c r="N542" s="43"/>
      <c r="O542" s="11" t="s">
        <v>74</v>
      </c>
      <c r="P542" s="43" t="s">
        <v>74</v>
      </c>
      <c r="Q542" s="44"/>
      <c r="R542" s="190"/>
      <c r="S542" s="11" t="s">
        <v>76</v>
      </c>
      <c r="T542" s="190"/>
      <c r="U542" s="190"/>
      <c r="V542" s="66" t="s">
        <v>77</v>
      </c>
      <c r="W542" s="202" t="s">
        <v>720</v>
      </c>
      <c r="X542" s="50"/>
      <c r="Y542" s="200"/>
    </row>
    <row r="543" spans="1:25" s="9" customFormat="1" ht="64" hidden="1" x14ac:dyDescent="0.2">
      <c r="A543" s="291" t="e">
        <f t="shared" si="29"/>
        <v>#VALUE!</v>
      </c>
      <c r="B543" s="13">
        <v>43929</v>
      </c>
      <c r="C543" s="13" t="str">
        <f t="shared" si="30"/>
        <v>USBP</v>
      </c>
      <c r="D543" s="11" t="s">
        <v>38</v>
      </c>
      <c r="E543" s="11" t="s">
        <v>721</v>
      </c>
      <c r="F543" s="11"/>
      <c r="G543" s="2" t="s">
        <v>89</v>
      </c>
      <c r="H543" s="163" t="str">
        <f t="shared" si="28"/>
        <v>Bonners Ferry, ID</v>
      </c>
      <c r="I543" s="129">
        <v>1</v>
      </c>
      <c r="J543" s="11" t="s">
        <v>73</v>
      </c>
      <c r="K543" s="11" t="s">
        <v>74</v>
      </c>
      <c r="L543" s="11" t="s">
        <v>73</v>
      </c>
      <c r="M543" s="11" t="s">
        <v>74</v>
      </c>
      <c r="N543" s="11"/>
      <c r="O543" s="11" t="s">
        <v>74</v>
      </c>
      <c r="P543" s="11" t="s">
        <v>74</v>
      </c>
      <c r="Q543" s="2"/>
      <c r="R543" s="190"/>
      <c r="S543" s="11" t="s">
        <v>76</v>
      </c>
      <c r="T543" s="190"/>
      <c r="U543" s="190"/>
      <c r="V543" s="9" t="s">
        <v>77</v>
      </c>
      <c r="W543" s="33" t="s">
        <v>722</v>
      </c>
      <c r="X543" s="11"/>
      <c r="Y543" s="26"/>
    </row>
    <row r="544" spans="1:25" s="66" customFormat="1" ht="48" hidden="1" x14ac:dyDescent="0.2">
      <c r="A544" s="291" t="e">
        <f t="shared" si="29"/>
        <v>#VALUE!</v>
      </c>
      <c r="B544" s="47">
        <v>43930</v>
      </c>
      <c r="C544" s="13" t="str">
        <f t="shared" si="30"/>
        <v>USBP</v>
      </c>
      <c r="D544" s="43" t="s">
        <v>34</v>
      </c>
      <c r="E544" s="45" t="s">
        <v>206</v>
      </c>
      <c r="F544" s="45"/>
      <c r="G544" s="44" t="s">
        <v>89</v>
      </c>
      <c r="H544" s="163" t="str">
        <f t="shared" si="28"/>
        <v>El Centro, CA</v>
      </c>
      <c r="I544" s="248">
        <v>1</v>
      </c>
      <c r="J544" s="43" t="s">
        <v>74</v>
      </c>
      <c r="K544" s="43" t="s">
        <v>74</v>
      </c>
      <c r="L544" s="43" t="s">
        <v>73</v>
      </c>
      <c r="M544" s="43" t="s">
        <v>74</v>
      </c>
      <c r="N544" s="43"/>
      <c r="O544" s="11" t="s">
        <v>74</v>
      </c>
      <c r="P544" s="43" t="s">
        <v>73</v>
      </c>
      <c r="Q544" s="134" t="s">
        <v>75</v>
      </c>
      <c r="R544" s="190"/>
      <c r="S544" s="11" t="s">
        <v>76</v>
      </c>
      <c r="T544" s="190"/>
      <c r="U544" s="190"/>
      <c r="V544" s="66" t="s">
        <v>77</v>
      </c>
      <c r="W544" s="33" t="s">
        <v>723</v>
      </c>
      <c r="X544" s="53"/>
      <c r="Y544" s="53"/>
    </row>
    <row r="545" spans="1:25" s="9" customFormat="1" ht="32" hidden="1" x14ac:dyDescent="0.2">
      <c r="A545" s="291" t="e">
        <f t="shared" si="29"/>
        <v>#VALUE!</v>
      </c>
      <c r="B545" s="46">
        <v>43932</v>
      </c>
      <c r="C545" s="13" t="str">
        <f t="shared" si="30"/>
        <v>USBP</v>
      </c>
      <c r="D545" s="45" t="s">
        <v>29</v>
      </c>
      <c r="E545" s="35" t="s">
        <v>724</v>
      </c>
      <c r="F545" s="35"/>
      <c r="G545" s="44" t="s">
        <v>86</v>
      </c>
      <c r="H545" s="163" t="str">
        <f t="shared" si="28"/>
        <v>Sunburst, MT</v>
      </c>
      <c r="I545" s="249">
        <v>1</v>
      </c>
      <c r="J545" s="45" t="s">
        <v>74</v>
      </c>
      <c r="K545" s="45" t="s">
        <v>74</v>
      </c>
      <c r="L545" s="45" t="s">
        <v>73</v>
      </c>
      <c r="M545" s="45" t="s">
        <v>74</v>
      </c>
      <c r="N545" s="43"/>
      <c r="O545" s="11" t="s">
        <v>74</v>
      </c>
      <c r="P545" s="43" t="s">
        <v>73</v>
      </c>
      <c r="Q545" s="44" t="s">
        <v>75</v>
      </c>
      <c r="R545" s="190"/>
      <c r="S545" s="11" t="s">
        <v>76</v>
      </c>
      <c r="T545" s="190"/>
      <c r="U545" s="190"/>
      <c r="V545" s="9" t="s">
        <v>77</v>
      </c>
      <c r="W545" s="33" t="s">
        <v>725</v>
      </c>
      <c r="X545" s="47"/>
      <c r="Y545" s="48"/>
    </row>
    <row r="546" spans="1:25" s="9" customFormat="1" ht="144" hidden="1" x14ac:dyDescent="0.2">
      <c r="A546" s="291" t="e">
        <f t="shared" si="29"/>
        <v>#VALUE!</v>
      </c>
      <c r="B546" s="13">
        <f>'USBP MASTER'!B603</f>
        <v>43917</v>
      </c>
      <c r="C546" s="13" t="str">
        <f t="shared" si="30"/>
        <v>USBP</v>
      </c>
      <c r="D546" s="11" t="s">
        <v>33</v>
      </c>
      <c r="E546" s="11" t="s">
        <v>263</v>
      </c>
      <c r="F546" s="11"/>
      <c r="G546" s="2" t="s">
        <v>89</v>
      </c>
      <c r="H546" s="163" t="str">
        <f t="shared" si="28"/>
        <v>Pine Valley, CA</v>
      </c>
      <c r="I546" s="129">
        <v>1</v>
      </c>
      <c r="J546" s="11" t="s">
        <v>73</v>
      </c>
      <c r="K546" s="11" t="s">
        <v>74</v>
      </c>
      <c r="L546" s="11" t="s">
        <v>73</v>
      </c>
      <c r="M546" s="11" t="s">
        <v>74</v>
      </c>
      <c r="N546" s="11" t="s">
        <v>726</v>
      </c>
      <c r="O546" s="11" t="s">
        <v>74</v>
      </c>
      <c r="P546" s="11" t="s">
        <v>74</v>
      </c>
      <c r="Q546" s="2"/>
      <c r="R546" s="190"/>
      <c r="S546" s="11" t="s">
        <v>76</v>
      </c>
      <c r="T546" s="190"/>
      <c r="U546" s="190"/>
      <c r="V546" s="9" t="s">
        <v>77</v>
      </c>
      <c r="W546" s="42" t="s">
        <v>727</v>
      </c>
      <c r="X546" s="50"/>
      <c r="Y546" s="53"/>
    </row>
    <row r="547" spans="1:25" s="66" customFormat="1" ht="48" hidden="1" x14ac:dyDescent="0.2">
      <c r="A547" s="291" t="e">
        <f t="shared" si="29"/>
        <v>#VALUE!</v>
      </c>
      <c r="B547" s="47">
        <v>43925</v>
      </c>
      <c r="C547" s="13" t="str">
        <f t="shared" si="30"/>
        <v>USBP</v>
      </c>
      <c r="D547" s="43" t="s">
        <v>35</v>
      </c>
      <c r="E547" s="43" t="s">
        <v>179</v>
      </c>
      <c r="F547" s="43"/>
      <c r="G547" s="44" t="s">
        <v>89</v>
      </c>
      <c r="H547" s="163" t="str">
        <f t="shared" si="28"/>
        <v>Tucson, AZ</v>
      </c>
      <c r="I547" s="248">
        <v>1</v>
      </c>
      <c r="J547" s="43" t="s">
        <v>73</v>
      </c>
      <c r="K547" s="43" t="s">
        <v>74</v>
      </c>
      <c r="L547" s="43" t="s">
        <v>73</v>
      </c>
      <c r="M547" s="43" t="s">
        <v>74</v>
      </c>
      <c r="N547" s="11"/>
      <c r="O547" s="11" t="s">
        <v>74</v>
      </c>
      <c r="P547" s="43" t="s">
        <v>73</v>
      </c>
      <c r="Q547" s="44" t="s">
        <v>75</v>
      </c>
      <c r="R547" s="190"/>
      <c r="S547" s="11" t="s">
        <v>76</v>
      </c>
      <c r="T547" s="190"/>
      <c r="U547" s="190"/>
      <c r="V547" s="228" t="s">
        <v>77</v>
      </c>
      <c r="W547" s="42" t="s">
        <v>728</v>
      </c>
      <c r="X547" s="212"/>
      <c r="Y547" s="53"/>
    </row>
    <row r="548" spans="1:25" s="66" customFormat="1" ht="64" hidden="1" x14ac:dyDescent="0.2">
      <c r="A548" s="291" t="e">
        <f t="shared" si="29"/>
        <v>#VALUE!</v>
      </c>
      <c r="B548" s="47">
        <v>43925</v>
      </c>
      <c r="C548" s="13" t="str">
        <f t="shared" si="30"/>
        <v>USBP</v>
      </c>
      <c r="D548" s="43" t="s">
        <v>35</v>
      </c>
      <c r="E548" s="43" t="s">
        <v>35</v>
      </c>
      <c r="F548" s="43" t="s">
        <v>107</v>
      </c>
      <c r="G548" s="44" t="s">
        <v>89</v>
      </c>
      <c r="H548" s="163" t="str">
        <f t="shared" si="28"/>
        <v>Tucson, AZ</v>
      </c>
      <c r="I548" s="248">
        <v>1</v>
      </c>
      <c r="J548" s="43" t="s">
        <v>73</v>
      </c>
      <c r="K548" s="43" t="s">
        <v>74</v>
      </c>
      <c r="L548" s="43" t="s">
        <v>73</v>
      </c>
      <c r="M548" s="43" t="s">
        <v>74</v>
      </c>
      <c r="N548" s="43"/>
      <c r="O548" s="11" t="s">
        <v>73</v>
      </c>
      <c r="P548" s="43" t="s">
        <v>73</v>
      </c>
      <c r="Q548" s="44" t="s">
        <v>75</v>
      </c>
      <c r="R548" s="190"/>
      <c r="S548" s="11" t="s">
        <v>76</v>
      </c>
      <c r="T548" s="190"/>
      <c r="U548" s="190"/>
      <c r="V548" s="228" t="s">
        <v>77</v>
      </c>
      <c r="W548" s="42" t="s">
        <v>729</v>
      </c>
      <c r="X548" s="212"/>
      <c r="Y548" s="53"/>
    </row>
    <row r="549" spans="1:25" s="66" customFormat="1" ht="64" hidden="1" x14ac:dyDescent="0.2">
      <c r="A549" s="291" t="e">
        <f t="shared" si="29"/>
        <v>#VALUE!</v>
      </c>
      <c r="B549" s="47">
        <f>'USBP MASTER'!B623</f>
        <v>43930</v>
      </c>
      <c r="C549" s="13" t="str">
        <f t="shared" si="30"/>
        <v>USBP</v>
      </c>
      <c r="D549" s="43" t="s">
        <v>35</v>
      </c>
      <c r="E549" s="43" t="s">
        <v>177</v>
      </c>
      <c r="F549" s="43"/>
      <c r="G549" s="44" t="s">
        <v>89</v>
      </c>
      <c r="H549" s="163" t="str">
        <f t="shared" si="28"/>
        <v>Why, AZ</v>
      </c>
      <c r="I549" s="248">
        <v>1</v>
      </c>
      <c r="J549" s="43" t="s">
        <v>73</v>
      </c>
      <c r="K549" s="43" t="s">
        <v>74</v>
      </c>
      <c r="L549" s="43" t="s">
        <v>73</v>
      </c>
      <c r="M549" s="43" t="s">
        <v>74</v>
      </c>
      <c r="N549" s="43"/>
      <c r="O549" s="11" t="s">
        <v>74</v>
      </c>
      <c r="P549" s="43" t="s">
        <v>74</v>
      </c>
      <c r="Q549" s="44"/>
      <c r="R549" s="190"/>
      <c r="S549" s="11" t="s">
        <v>76</v>
      </c>
      <c r="T549" s="190"/>
      <c r="U549" s="190"/>
      <c r="V549" s="228" t="s">
        <v>77</v>
      </c>
      <c r="W549" s="42" t="s">
        <v>730</v>
      </c>
      <c r="X549" s="212"/>
      <c r="Y549" s="53"/>
    </row>
    <row r="550" spans="1:25" s="29" customFormat="1" ht="64" hidden="1" x14ac:dyDescent="0.2">
      <c r="A550" s="291" t="e">
        <f t="shared" si="29"/>
        <v>#VALUE!</v>
      </c>
      <c r="B550" s="30">
        <v>43933</v>
      </c>
      <c r="C550" s="13" t="str">
        <f t="shared" si="30"/>
        <v>USBP</v>
      </c>
      <c r="D550" s="43" t="s">
        <v>35</v>
      </c>
      <c r="E550" s="29" t="s">
        <v>270</v>
      </c>
      <c r="G550" s="44" t="s">
        <v>89</v>
      </c>
      <c r="H550" s="163" t="str">
        <f t="shared" si="28"/>
        <v>Casa Grande, AZ</v>
      </c>
      <c r="I550" s="250">
        <v>1</v>
      </c>
      <c r="J550" s="29" t="s">
        <v>74</v>
      </c>
      <c r="K550" s="29" t="s">
        <v>74</v>
      </c>
      <c r="L550" s="29" t="s">
        <v>73</v>
      </c>
      <c r="M550" s="29" t="s">
        <v>74</v>
      </c>
      <c r="O550" s="11" t="s">
        <v>73</v>
      </c>
      <c r="P550" s="29" t="s">
        <v>73</v>
      </c>
      <c r="Q550" s="204" t="s">
        <v>75</v>
      </c>
      <c r="R550" s="190"/>
      <c r="S550" s="11" t="s">
        <v>76</v>
      </c>
      <c r="T550" s="190"/>
      <c r="U550" s="190"/>
      <c r="V550" s="29" t="s">
        <v>77</v>
      </c>
      <c r="W550" s="42" t="s">
        <v>731</v>
      </c>
      <c r="Y550" s="176"/>
    </row>
    <row r="551" spans="1:25" s="9" customFormat="1" ht="32" hidden="1" x14ac:dyDescent="0.2">
      <c r="A551" s="291" t="e">
        <f t="shared" si="29"/>
        <v>#VALUE!</v>
      </c>
      <c r="B551" s="13">
        <v>43907</v>
      </c>
      <c r="C551" s="13" t="str">
        <f t="shared" si="30"/>
        <v>USBP</v>
      </c>
      <c r="D551" s="11" t="s">
        <v>45</v>
      </c>
      <c r="E551" s="11" t="s">
        <v>45</v>
      </c>
      <c r="F551" s="11"/>
      <c r="G551" s="2" t="s">
        <v>159</v>
      </c>
      <c r="H551" s="163" t="str">
        <f t="shared" si="28"/>
        <v>Fort Bliss, TX</v>
      </c>
      <c r="I551" s="129">
        <v>1</v>
      </c>
      <c r="J551" s="11" t="s">
        <v>73</v>
      </c>
      <c r="K551" s="11" t="s">
        <v>74</v>
      </c>
      <c r="L551" s="11" t="s">
        <v>73</v>
      </c>
      <c r="M551" s="11" t="s">
        <v>74</v>
      </c>
      <c r="N551" s="11" t="s">
        <v>732</v>
      </c>
      <c r="O551" s="11" t="s">
        <v>74</v>
      </c>
      <c r="P551" s="11" t="s">
        <v>73</v>
      </c>
      <c r="Q551" s="2" t="s">
        <v>75</v>
      </c>
      <c r="R551" s="190"/>
      <c r="S551" s="11" t="s">
        <v>76</v>
      </c>
      <c r="T551" s="190"/>
      <c r="U551" s="190"/>
      <c r="V551" s="9" t="s">
        <v>77</v>
      </c>
      <c r="W551" s="33" t="s">
        <v>733</v>
      </c>
      <c r="X551" s="11" t="s">
        <v>77</v>
      </c>
      <c r="Y551" s="26"/>
    </row>
    <row r="552" spans="1:25" s="66" customFormat="1" ht="64" hidden="1" x14ac:dyDescent="0.2">
      <c r="A552" s="291" t="e">
        <f t="shared" si="29"/>
        <v>#VALUE!</v>
      </c>
      <c r="B552" s="50">
        <v>43925</v>
      </c>
      <c r="C552" s="13" t="str">
        <f t="shared" si="30"/>
        <v>USBP</v>
      </c>
      <c r="D552" s="45" t="s">
        <v>17</v>
      </c>
      <c r="E552" s="53" t="s">
        <v>734</v>
      </c>
      <c r="F552" s="53"/>
      <c r="G552" s="44" t="s">
        <v>72</v>
      </c>
      <c r="H552" s="163" t="str">
        <f t="shared" si="28"/>
        <v>Cotulla, TX</v>
      </c>
      <c r="I552" s="249">
        <v>1</v>
      </c>
      <c r="J552" s="45" t="s">
        <v>73</v>
      </c>
      <c r="K552" s="45" t="s">
        <v>74</v>
      </c>
      <c r="L552" s="45" t="s">
        <v>73</v>
      </c>
      <c r="M552" s="45" t="s">
        <v>74</v>
      </c>
      <c r="N552" s="43"/>
      <c r="O552" s="11" t="s">
        <v>74</v>
      </c>
      <c r="P552" s="45" t="s">
        <v>73</v>
      </c>
      <c r="Q552" s="44" t="s">
        <v>75</v>
      </c>
      <c r="R552" s="190"/>
      <c r="S552" s="11" t="s">
        <v>76</v>
      </c>
      <c r="T552" s="190"/>
      <c r="U552" s="190"/>
      <c r="V552" s="66" t="s">
        <v>77</v>
      </c>
      <c r="W552" s="41" t="s">
        <v>735</v>
      </c>
      <c r="X552" s="47"/>
      <c r="Y552" s="48"/>
    </row>
    <row r="553" spans="1:25" s="66" customFormat="1" ht="64" hidden="1" x14ac:dyDescent="0.2">
      <c r="A553" s="291" t="e">
        <f t="shared" si="29"/>
        <v>#VALUE!</v>
      </c>
      <c r="B553" s="50">
        <f>'USBP MASTER'!B614</f>
        <v>43925</v>
      </c>
      <c r="C553" s="13" t="str">
        <f t="shared" si="30"/>
        <v>USBP</v>
      </c>
      <c r="D553" s="45" t="s">
        <v>17</v>
      </c>
      <c r="E553" s="53" t="s">
        <v>734</v>
      </c>
      <c r="F553" s="53"/>
      <c r="G553" s="44" t="s">
        <v>72</v>
      </c>
      <c r="H553" s="163" t="str">
        <f t="shared" si="28"/>
        <v>Cotulla, TX</v>
      </c>
      <c r="I553" s="249">
        <v>1</v>
      </c>
      <c r="J553" s="45" t="s">
        <v>73</v>
      </c>
      <c r="K553" s="45" t="s">
        <v>74</v>
      </c>
      <c r="L553" s="45" t="s">
        <v>73</v>
      </c>
      <c r="M553" s="45" t="s">
        <v>74</v>
      </c>
      <c r="N553" s="43"/>
      <c r="O553" s="11" t="s">
        <v>74</v>
      </c>
      <c r="P553" s="45" t="s">
        <v>73</v>
      </c>
      <c r="Q553" s="44" t="s">
        <v>75</v>
      </c>
      <c r="R553" s="190"/>
      <c r="S553" s="11" t="s">
        <v>76</v>
      </c>
      <c r="T553" s="190"/>
      <c r="U553" s="190"/>
      <c r="V553" s="66" t="s">
        <v>77</v>
      </c>
      <c r="W553" s="41" t="s">
        <v>736</v>
      </c>
      <c r="X553" s="47"/>
      <c r="Y553" s="48"/>
    </row>
    <row r="554" spans="1:25" s="66" customFormat="1" ht="64" hidden="1" x14ac:dyDescent="0.2">
      <c r="A554" s="291" t="e">
        <f t="shared" si="29"/>
        <v>#VALUE!</v>
      </c>
      <c r="B554" s="50">
        <f>B553</f>
        <v>43925</v>
      </c>
      <c r="C554" s="13" t="str">
        <f t="shared" si="30"/>
        <v>USBP</v>
      </c>
      <c r="D554" s="45" t="s">
        <v>17</v>
      </c>
      <c r="E554" s="53" t="s">
        <v>734</v>
      </c>
      <c r="F554" s="53"/>
      <c r="G554" s="44" t="s">
        <v>72</v>
      </c>
      <c r="H554" s="163" t="str">
        <f t="shared" si="28"/>
        <v>Cotulla, TX</v>
      </c>
      <c r="I554" s="249">
        <v>1</v>
      </c>
      <c r="J554" s="45" t="s">
        <v>73</v>
      </c>
      <c r="K554" s="45" t="s">
        <v>74</v>
      </c>
      <c r="L554" s="45" t="s">
        <v>73</v>
      </c>
      <c r="M554" s="45" t="s">
        <v>74</v>
      </c>
      <c r="N554" s="43"/>
      <c r="O554" s="11" t="s">
        <v>74</v>
      </c>
      <c r="P554" s="45" t="s">
        <v>73</v>
      </c>
      <c r="Q554" s="44" t="s">
        <v>75</v>
      </c>
      <c r="R554" s="190"/>
      <c r="S554" s="11" t="s">
        <v>76</v>
      </c>
      <c r="T554" s="190"/>
      <c r="U554" s="190"/>
      <c r="V554" s="66" t="s">
        <v>77</v>
      </c>
      <c r="W554" s="41" t="s">
        <v>736</v>
      </c>
      <c r="X554" s="47"/>
      <c r="Y554" s="48"/>
    </row>
    <row r="555" spans="1:25" s="66" customFormat="1" ht="64" hidden="1" x14ac:dyDescent="0.2">
      <c r="A555" s="291" t="e">
        <f t="shared" si="29"/>
        <v>#VALUE!</v>
      </c>
      <c r="B555" s="50">
        <f>B554</f>
        <v>43925</v>
      </c>
      <c r="C555" s="13" t="str">
        <f t="shared" si="30"/>
        <v>USBP</v>
      </c>
      <c r="D555" s="45" t="s">
        <v>17</v>
      </c>
      <c r="E555" s="53" t="s">
        <v>734</v>
      </c>
      <c r="F555" s="53"/>
      <c r="G555" s="44" t="s">
        <v>72</v>
      </c>
      <c r="H555" s="163" t="str">
        <f t="shared" si="28"/>
        <v>Cotulla, TX</v>
      </c>
      <c r="I555" s="249">
        <v>1</v>
      </c>
      <c r="J555" s="45" t="s">
        <v>73</v>
      </c>
      <c r="K555" s="45" t="s">
        <v>74</v>
      </c>
      <c r="L555" s="45" t="s">
        <v>73</v>
      </c>
      <c r="M555" s="45" t="s">
        <v>74</v>
      </c>
      <c r="N555" s="43"/>
      <c r="O555" s="11" t="s">
        <v>74</v>
      </c>
      <c r="P555" s="45" t="s">
        <v>73</v>
      </c>
      <c r="Q555" s="44" t="s">
        <v>75</v>
      </c>
      <c r="R555" s="190"/>
      <c r="S555" s="11" t="s">
        <v>76</v>
      </c>
      <c r="T555" s="190"/>
      <c r="U555" s="190"/>
      <c r="V555" s="66" t="s">
        <v>77</v>
      </c>
      <c r="W555" s="41" t="s">
        <v>736</v>
      </c>
      <c r="X555" s="47"/>
      <c r="Y555" s="48"/>
    </row>
    <row r="556" spans="1:25" s="66" customFormat="1" ht="64" hidden="1" x14ac:dyDescent="0.2">
      <c r="A556" s="291" t="e">
        <f t="shared" si="29"/>
        <v>#VALUE!</v>
      </c>
      <c r="B556" s="50">
        <f>B555</f>
        <v>43925</v>
      </c>
      <c r="C556" s="13" t="str">
        <f t="shared" si="30"/>
        <v>USBP</v>
      </c>
      <c r="D556" s="45" t="s">
        <v>17</v>
      </c>
      <c r="E556" s="53" t="s">
        <v>734</v>
      </c>
      <c r="F556" s="53"/>
      <c r="G556" s="44" t="s">
        <v>72</v>
      </c>
      <c r="H556" s="163" t="str">
        <f t="shared" ref="H556:H619" si="31">INDEX(STATIONLOCATION,MATCH(E556, STATIONCODES, 0))</f>
        <v>Cotulla, TX</v>
      </c>
      <c r="I556" s="249">
        <v>1</v>
      </c>
      <c r="J556" s="45" t="s">
        <v>73</v>
      </c>
      <c r="K556" s="45" t="s">
        <v>74</v>
      </c>
      <c r="L556" s="45" t="s">
        <v>73</v>
      </c>
      <c r="M556" s="45" t="s">
        <v>74</v>
      </c>
      <c r="N556" s="43"/>
      <c r="O556" s="11" t="s">
        <v>74</v>
      </c>
      <c r="P556" s="45" t="s">
        <v>73</v>
      </c>
      <c r="Q556" s="44" t="s">
        <v>75</v>
      </c>
      <c r="R556" s="190"/>
      <c r="S556" s="11" t="s">
        <v>76</v>
      </c>
      <c r="T556" s="190"/>
      <c r="U556" s="190"/>
      <c r="V556" s="66" t="s">
        <v>77</v>
      </c>
      <c r="W556" s="41" t="s">
        <v>736</v>
      </c>
      <c r="X556" s="47"/>
      <c r="Y556" s="48"/>
    </row>
    <row r="557" spans="1:25" s="66" customFormat="1" ht="64" hidden="1" x14ac:dyDescent="0.2">
      <c r="A557" s="291" t="e">
        <f t="shared" si="29"/>
        <v>#VALUE!</v>
      </c>
      <c r="B557" s="50">
        <f>'USBP MASTER'!B554</f>
        <v>43925</v>
      </c>
      <c r="C557" s="13" t="str">
        <f t="shared" si="30"/>
        <v>USBP</v>
      </c>
      <c r="D557" s="45" t="s">
        <v>17</v>
      </c>
      <c r="E557" s="53" t="s">
        <v>734</v>
      </c>
      <c r="F557" s="53"/>
      <c r="G557" s="44" t="s">
        <v>72</v>
      </c>
      <c r="H557" s="163" t="str">
        <f t="shared" si="31"/>
        <v>Cotulla, TX</v>
      </c>
      <c r="I557" s="249">
        <v>1</v>
      </c>
      <c r="J557" s="45" t="s">
        <v>73</v>
      </c>
      <c r="K557" s="45" t="s">
        <v>74</v>
      </c>
      <c r="L557" s="45" t="s">
        <v>73</v>
      </c>
      <c r="M557" s="45" t="s">
        <v>74</v>
      </c>
      <c r="N557" s="43"/>
      <c r="O557" s="11" t="s">
        <v>74</v>
      </c>
      <c r="P557" s="45" t="s">
        <v>73</v>
      </c>
      <c r="Q557" s="44" t="s">
        <v>75</v>
      </c>
      <c r="R557" s="190"/>
      <c r="S557" s="11" t="s">
        <v>76</v>
      </c>
      <c r="T557" s="190"/>
      <c r="U557" s="190"/>
      <c r="V557" s="66" t="s">
        <v>77</v>
      </c>
      <c r="W557" s="41" t="s">
        <v>736</v>
      </c>
      <c r="X557" s="47"/>
      <c r="Y557" s="48"/>
    </row>
    <row r="558" spans="1:25" s="66" customFormat="1" ht="64" hidden="1" x14ac:dyDescent="0.2">
      <c r="A558" s="291" t="e">
        <f t="shared" si="29"/>
        <v>#VALUE!</v>
      </c>
      <c r="B558" s="50">
        <f>B557</f>
        <v>43925</v>
      </c>
      <c r="C558" s="13" t="str">
        <f t="shared" si="30"/>
        <v>USBP</v>
      </c>
      <c r="D558" s="45" t="s">
        <v>17</v>
      </c>
      <c r="E558" s="53" t="s">
        <v>734</v>
      </c>
      <c r="F558" s="53"/>
      <c r="G558" s="44" t="s">
        <v>72</v>
      </c>
      <c r="H558" s="163" t="str">
        <f t="shared" si="31"/>
        <v>Cotulla, TX</v>
      </c>
      <c r="I558" s="249">
        <v>1</v>
      </c>
      <c r="J558" s="45" t="s">
        <v>73</v>
      </c>
      <c r="K558" s="45" t="s">
        <v>74</v>
      </c>
      <c r="L558" s="45" t="s">
        <v>73</v>
      </c>
      <c r="M558" s="45" t="s">
        <v>74</v>
      </c>
      <c r="N558" s="43"/>
      <c r="O558" s="11" t="s">
        <v>74</v>
      </c>
      <c r="P558" s="45" t="s">
        <v>73</v>
      </c>
      <c r="Q558" s="44" t="s">
        <v>75</v>
      </c>
      <c r="R558" s="190"/>
      <c r="S558" s="11" t="s">
        <v>76</v>
      </c>
      <c r="T558" s="190"/>
      <c r="U558" s="190"/>
      <c r="V558" s="66" t="s">
        <v>77</v>
      </c>
      <c r="W558" s="41" t="s">
        <v>736</v>
      </c>
      <c r="X558" s="47"/>
      <c r="Y558" s="48"/>
    </row>
    <row r="559" spans="1:25" s="66" customFormat="1" ht="64" hidden="1" x14ac:dyDescent="0.2">
      <c r="A559" s="291" t="e">
        <f t="shared" si="29"/>
        <v>#VALUE!</v>
      </c>
      <c r="B559" s="50">
        <f>B558</f>
        <v>43925</v>
      </c>
      <c r="C559" s="13" t="str">
        <f t="shared" si="30"/>
        <v>USBP</v>
      </c>
      <c r="D559" s="45" t="s">
        <v>17</v>
      </c>
      <c r="E559" s="53" t="s">
        <v>734</v>
      </c>
      <c r="F559" s="53"/>
      <c r="G559" s="44" t="s">
        <v>72</v>
      </c>
      <c r="H559" s="163" t="str">
        <f t="shared" si="31"/>
        <v>Cotulla, TX</v>
      </c>
      <c r="I559" s="249">
        <v>1</v>
      </c>
      <c r="J559" s="45" t="s">
        <v>73</v>
      </c>
      <c r="K559" s="45" t="s">
        <v>74</v>
      </c>
      <c r="L559" s="45" t="s">
        <v>73</v>
      </c>
      <c r="M559" s="45" t="s">
        <v>74</v>
      </c>
      <c r="N559" s="43"/>
      <c r="O559" s="11" t="s">
        <v>74</v>
      </c>
      <c r="P559" s="45" t="s">
        <v>73</v>
      </c>
      <c r="Q559" s="44" t="s">
        <v>75</v>
      </c>
      <c r="R559" s="190"/>
      <c r="S559" s="11" t="s">
        <v>76</v>
      </c>
      <c r="T559" s="190"/>
      <c r="U559" s="190"/>
      <c r="V559" s="66" t="s">
        <v>77</v>
      </c>
      <c r="W559" s="41" t="s">
        <v>736</v>
      </c>
      <c r="X559" s="47"/>
      <c r="Y559" s="48"/>
    </row>
    <row r="560" spans="1:25" s="66" customFormat="1" ht="64" hidden="1" x14ac:dyDescent="0.2">
      <c r="A560" s="291" t="e">
        <f t="shared" si="29"/>
        <v>#VALUE!</v>
      </c>
      <c r="B560" s="50">
        <v>43925</v>
      </c>
      <c r="C560" s="13" t="str">
        <f t="shared" si="30"/>
        <v>USBP</v>
      </c>
      <c r="D560" s="45" t="s">
        <v>17</v>
      </c>
      <c r="E560" s="53" t="s">
        <v>734</v>
      </c>
      <c r="F560" s="53"/>
      <c r="G560" s="44" t="s">
        <v>72</v>
      </c>
      <c r="H560" s="163" t="str">
        <f t="shared" si="31"/>
        <v>Cotulla, TX</v>
      </c>
      <c r="I560" s="249">
        <v>1</v>
      </c>
      <c r="J560" s="45" t="s">
        <v>73</v>
      </c>
      <c r="K560" s="45" t="s">
        <v>74</v>
      </c>
      <c r="L560" s="45" t="s">
        <v>73</v>
      </c>
      <c r="M560" s="45" t="s">
        <v>74</v>
      </c>
      <c r="N560" s="43"/>
      <c r="O560" s="11" t="s">
        <v>74</v>
      </c>
      <c r="P560" s="45" t="s">
        <v>73</v>
      </c>
      <c r="Q560" s="44" t="s">
        <v>75</v>
      </c>
      <c r="R560" s="190"/>
      <c r="S560" s="11" t="s">
        <v>76</v>
      </c>
      <c r="T560" s="190"/>
      <c r="U560" s="190"/>
      <c r="V560" s="66" t="s">
        <v>77</v>
      </c>
      <c r="W560" s="41" t="s">
        <v>735</v>
      </c>
      <c r="X560" s="47"/>
      <c r="Y560" s="48"/>
    </row>
    <row r="561" spans="1:25" s="66" customFormat="1" ht="64" hidden="1" x14ac:dyDescent="0.2">
      <c r="A561" s="291" t="e">
        <f t="shared" si="29"/>
        <v>#VALUE!</v>
      </c>
      <c r="B561" s="50">
        <f>B559</f>
        <v>43925</v>
      </c>
      <c r="C561" s="13" t="str">
        <f t="shared" si="30"/>
        <v>USBP</v>
      </c>
      <c r="D561" s="45" t="s">
        <v>17</v>
      </c>
      <c r="E561" s="53" t="s">
        <v>734</v>
      </c>
      <c r="F561" s="53"/>
      <c r="G561" s="44" t="s">
        <v>72</v>
      </c>
      <c r="H561" s="163" t="str">
        <f t="shared" si="31"/>
        <v>Cotulla, TX</v>
      </c>
      <c r="I561" s="249">
        <v>1</v>
      </c>
      <c r="J561" s="45" t="s">
        <v>73</v>
      </c>
      <c r="K561" s="45" t="s">
        <v>74</v>
      </c>
      <c r="L561" s="45" t="s">
        <v>73</v>
      </c>
      <c r="M561" s="45" t="s">
        <v>74</v>
      </c>
      <c r="N561" s="43"/>
      <c r="O561" s="11" t="s">
        <v>74</v>
      </c>
      <c r="P561" s="45" t="s">
        <v>73</v>
      </c>
      <c r="Q561" s="44" t="s">
        <v>75</v>
      </c>
      <c r="R561" s="190"/>
      <c r="S561" s="11" t="s">
        <v>76</v>
      </c>
      <c r="T561" s="190"/>
      <c r="U561" s="190"/>
      <c r="V561" s="66" t="s">
        <v>77</v>
      </c>
      <c r="W561" s="41" t="s">
        <v>736</v>
      </c>
      <c r="X561" s="47"/>
      <c r="Y561" s="48"/>
    </row>
    <row r="562" spans="1:25" s="66" customFormat="1" ht="64" hidden="1" x14ac:dyDescent="0.2">
      <c r="A562" s="291" t="e">
        <f t="shared" si="29"/>
        <v>#VALUE!</v>
      </c>
      <c r="B562" s="50">
        <v>43925</v>
      </c>
      <c r="C562" s="13" t="str">
        <f t="shared" si="30"/>
        <v>USBP</v>
      </c>
      <c r="D562" s="45" t="s">
        <v>17</v>
      </c>
      <c r="E562" s="53" t="s">
        <v>734</v>
      </c>
      <c r="F562" s="53"/>
      <c r="G562" s="44" t="s">
        <v>72</v>
      </c>
      <c r="H562" s="163" t="str">
        <f t="shared" si="31"/>
        <v>Cotulla, TX</v>
      </c>
      <c r="I562" s="249">
        <v>1</v>
      </c>
      <c r="J562" s="45" t="s">
        <v>73</v>
      </c>
      <c r="K562" s="45" t="s">
        <v>74</v>
      </c>
      <c r="L562" s="45" t="s">
        <v>73</v>
      </c>
      <c r="M562" s="45" t="s">
        <v>74</v>
      </c>
      <c r="N562" s="43"/>
      <c r="O562" s="11" t="s">
        <v>74</v>
      </c>
      <c r="P562" s="45" t="s">
        <v>73</v>
      </c>
      <c r="Q562" s="44" t="s">
        <v>75</v>
      </c>
      <c r="R562" s="190"/>
      <c r="S562" s="11" t="s">
        <v>76</v>
      </c>
      <c r="T562" s="190"/>
      <c r="U562" s="190"/>
      <c r="V562" s="66" t="s">
        <v>77</v>
      </c>
      <c r="W562" s="41" t="s">
        <v>735</v>
      </c>
      <c r="X562" s="47"/>
      <c r="Y562" s="48"/>
    </row>
    <row r="563" spans="1:25" s="9" customFormat="1" ht="112" hidden="1" x14ac:dyDescent="0.2">
      <c r="A563" s="291" t="e">
        <f t="shared" si="29"/>
        <v>#VALUE!</v>
      </c>
      <c r="B563" s="46">
        <v>43932</v>
      </c>
      <c r="C563" s="13" t="str">
        <f t="shared" si="30"/>
        <v>USBP</v>
      </c>
      <c r="D563" s="45" t="s">
        <v>16</v>
      </c>
      <c r="E563" s="35" t="s">
        <v>219</v>
      </c>
      <c r="F563" s="35"/>
      <c r="G563" s="44" t="s">
        <v>72</v>
      </c>
      <c r="H563" s="163" t="str">
        <f t="shared" si="31"/>
        <v>Baring, ME</v>
      </c>
      <c r="I563" s="249">
        <v>1</v>
      </c>
      <c r="J563" s="45" t="s">
        <v>74</v>
      </c>
      <c r="K563" s="45" t="s">
        <v>74</v>
      </c>
      <c r="L563" s="45" t="s">
        <v>73</v>
      </c>
      <c r="M563" s="45" t="s">
        <v>74</v>
      </c>
      <c r="N563" s="43"/>
      <c r="O563" s="11" t="s">
        <v>73</v>
      </c>
      <c r="P563" s="43" t="s">
        <v>73</v>
      </c>
      <c r="Q563" s="44" t="s">
        <v>75</v>
      </c>
      <c r="R563" s="190"/>
      <c r="S563" s="11" t="s">
        <v>76</v>
      </c>
      <c r="T563" s="190"/>
      <c r="U563" s="190"/>
      <c r="V563" s="9" t="s">
        <v>96</v>
      </c>
      <c r="W563" s="42" t="s">
        <v>737</v>
      </c>
      <c r="X563" s="47"/>
      <c r="Y563" s="48"/>
    </row>
    <row r="564" spans="1:25" s="9" customFormat="1" ht="32" hidden="1" x14ac:dyDescent="0.2">
      <c r="A564" s="291" t="e">
        <f t="shared" si="29"/>
        <v>#VALUE!</v>
      </c>
      <c r="B564" s="46">
        <v>43932</v>
      </c>
      <c r="C564" s="13" t="str">
        <f t="shared" si="30"/>
        <v>USBP</v>
      </c>
      <c r="D564" s="45" t="s">
        <v>16</v>
      </c>
      <c r="E564" s="35" t="s">
        <v>219</v>
      </c>
      <c r="F564" s="35"/>
      <c r="G564" s="44" t="s">
        <v>72</v>
      </c>
      <c r="H564" s="163" t="str">
        <f t="shared" si="31"/>
        <v>Baring, ME</v>
      </c>
      <c r="I564" s="249">
        <v>1</v>
      </c>
      <c r="J564" s="45" t="s">
        <v>74</v>
      </c>
      <c r="K564" s="45" t="s">
        <v>74</v>
      </c>
      <c r="L564" s="45" t="s">
        <v>73</v>
      </c>
      <c r="M564" s="45" t="s">
        <v>74</v>
      </c>
      <c r="N564" s="43"/>
      <c r="O564" s="11" t="s">
        <v>74</v>
      </c>
      <c r="P564" s="43" t="s">
        <v>74</v>
      </c>
      <c r="Q564" s="44"/>
      <c r="R564" s="190"/>
      <c r="S564" s="11" t="s">
        <v>76</v>
      </c>
      <c r="T564" s="190"/>
      <c r="U564" s="190"/>
      <c r="V564" s="9" t="s">
        <v>96</v>
      </c>
      <c r="W564" s="42" t="s">
        <v>738</v>
      </c>
      <c r="X564" s="47"/>
      <c r="Y564" s="48"/>
    </row>
    <row r="565" spans="1:25" s="9" customFormat="1" ht="64" hidden="1" x14ac:dyDescent="0.2">
      <c r="A565" s="291" t="e">
        <f t="shared" si="29"/>
        <v>#VALUE!</v>
      </c>
      <c r="B565" s="1">
        <v>43916</v>
      </c>
      <c r="C565" s="13" t="str">
        <f t="shared" si="30"/>
        <v>USBP</v>
      </c>
      <c r="D565" s="2" t="s">
        <v>26</v>
      </c>
      <c r="E565" s="35" t="s">
        <v>739</v>
      </c>
      <c r="F565" s="35"/>
      <c r="G565" s="2" t="s">
        <v>86</v>
      </c>
      <c r="H565" s="163" t="str">
        <f t="shared" si="31"/>
        <v>Erie, PA</v>
      </c>
      <c r="I565" s="254">
        <v>1</v>
      </c>
      <c r="J565" s="2" t="s">
        <v>74</v>
      </c>
      <c r="K565" s="2" t="s">
        <v>74</v>
      </c>
      <c r="L565" s="2" t="s">
        <v>73</v>
      </c>
      <c r="M565" s="2" t="s">
        <v>74</v>
      </c>
      <c r="N565" s="2" t="s">
        <v>216</v>
      </c>
      <c r="O565" s="11" t="s">
        <v>73</v>
      </c>
      <c r="P565" s="16" t="s">
        <v>74</v>
      </c>
      <c r="Q565" s="2"/>
      <c r="R565" s="190"/>
      <c r="S565" s="11" t="s">
        <v>76</v>
      </c>
      <c r="T565" s="190"/>
      <c r="U565" s="190"/>
      <c r="V565" s="9" t="s">
        <v>77</v>
      </c>
      <c r="W565" s="33" t="s">
        <v>740</v>
      </c>
      <c r="X565" s="51"/>
      <c r="Y565" s="40"/>
    </row>
    <row r="566" spans="1:25" s="9" customFormat="1" ht="64" hidden="1" x14ac:dyDescent="0.2">
      <c r="A566" s="291" t="e">
        <f t="shared" si="29"/>
        <v>#VALUE!</v>
      </c>
      <c r="B566" s="1">
        <v>43928</v>
      </c>
      <c r="C566" s="13" t="str">
        <f t="shared" si="30"/>
        <v>USBP</v>
      </c>
      <c r="D566" s="2" t="s">
        <v>26</v>
      </c>
      <c r="E566" s="35" t="s">
        <v>604</v>
      </c>
      <c r="F566" s="35"/>
      <c r="G566" s="2" t="s">
        <v>86</v>
      </c>
      <c r="H566" s="163" t="str">
        <f t="shared" si="31"/>
        <v>Niagara Falls, NY</v>
      </c>
      <c r="I566" s="254">
        <v>1</v>
      </c>
      <c r="J566" s="2" t="s">
        <v>74</v>
      </c>
      <c r="K566" s="2" t="s">
        <v>74</v>
      </c>
      <c r="L566" s="2" t="s">
        <v>73</v>
      </c>
      <c r="M566" s="2" t="s">
        <v>74</v>
      </c>
      <c r="N566" s="2"/>
      <c r="O566" s="11" t="s">
        <v>73</v>
      </c>
      <c r="P566" s="16" t="s">
        <v>74</v>
      </c>
      <c r="Q566" s="2"/>
      <c r="R566" s="190"/>
      <c r="S566" s="11" t="s">
        <v>76</v>
      </c>
      <c r="T566" s="190"/>
      <c r="U566" s="190"/>
      <c r="V566" s="9" t="s">
        <v>77</v>
      </c>
      <c r="W566" s="33" t="s">
        <v>741</v>
      </c>
      <c r="X566" s="51"/>
      <c r="Y566" s="40"/>
    </row>
    <row r="567" spans="1:25" s="9" customFormat="1" ht="113" hidden="1" x14ac:dyDescent="0.25">
      <c r="A567" s="291" t="e">
        <f t="shared" si="29"/>
        <v>#VALUE!</v>
      </c>
      <c r="B567" s="13">
        <v>43922</v>
      </c>
      <c r="C567" s="13" t="str">
        <f t="shared" si="30"/>
        <v>USBP</v>
      </c>
      <c r="D567" s="11" t="s">
        <v>20</v>
      </c>
      <c r="E567" s="11" t="s">
        <v>139</v>
      </c>
      <c r="F567" s="11"/>
      <c r="G567" s="2" t="s">
        <v>72</v>
      </c>
      <c r="H567" s="163" t="str">
        <f t="shared" si="31"/>
        <v>Falfurrias, TX</v>
      </c>
      <c r="I567" s="129">
        <v>1</v>
      </c>
      <c r="J567" s="11" t="s">
        <v>73</v>
      </c>
      <c r="K567" s="11" t="s">
        <v>74</v>
      </c>
      <c r="L567" s="11" t="s">
        <v>73</v>
      </c>
      <c r="M567" s="11" t="s">
        <v>74</v>
      </c>
      <c r="N567" s="11" t="s">
        <v>471</v>
      </c>
      <c r="O567" s="11" t="s">
        <v>73</v>
      </c>
      <c r="P567" s="11" t="s">
        <v>74</v>
      </c>
      <c r="Q567" s="2"/>
      <c r="R567" s="190"/>
      <c r="S567" s="11" t="s">
        <v>76</v>
      </c>
      <c r="T567" s="190"/>
      <c r="U567" s="190"/>
      <c r="V567" s="9" t="s">
        <v>77</v>
      </c>
      <c r="W567" s="42" t="s">
        <v>742</v>
      </c>
      <c r="X567" s="208"/>
      <c r="Y567" s="209"/>
    </row>
    <row r="568" spans="1:25" s="9" customFormat="1" ht="97" hidden="1" x14ac:dyDescent="0.25">
      <c r="A568" s="291" t="e">
        <f t="shared" si="29"/>
        <v>#VALUE!</v>
      </c>
      <c r="B568" s="13">
        <v>43921</v>
      </c>
      <c r="C568" s="13" t="str">
        <f t="shared" si="30"/>
        <v>USBP</v>
      </c>
      <c r="D568" s="11" t="s">
        <v>20</v>
      </c>
      <c r="E568" s="11" t="s">
        <v>131</v>
      </c>
      <c r="F568" s="11"/>
      <c r="G568" s="2" t="s">
        <v>72</v>
      </c>
      <c r="H568" s="163" t="str">
        <f t="shared" si="31"/>
        <v>McAllen, TX</v>
      </c>
      <c r="I568" s="129">
        <v>1</v>
      </c>
      <c r="J568" s="11" t="s">
        <v>73</v>
      </c>
      <c r="K568" s="11" t="s">
        <v>74</v>
      </c>
      <c r="L568" s="11" t="s">
        <v>73</v>
      </c>
      <c r="M568" s="11" t="s">
        <v>74</v>
      </c>
      <c r="N568" s="11" t="s">
        <v>743</v>
      </c>
      <c r="O568" s="11" t="s">
        <v>74</v>
      </c>
      <c r="P568" s="11" t="s">
        <v>74</v>
      </c>
      <c r="Q568" s="2"/>
      <c r="R568" s="190"/>
      <c r="S568" s="11" t="s">
        <v>76</v>
      </c>
      <c r="T568" s="190"/>
      <c r="U568" s="190"/>
      <c r="V568" s="9" t="s">
        <v>77</v>
      </c>
      <c r="W568" s="42" t="s">
        <v>744</v>
      </c>
      <c r="X568" s="208"/>
      <c r="Y568" s="209"/>
    </row>
    <row r="569" spans="1:25" s="9" customFormat="1" ht="161" hidden="1" x14ac:dyDescent="0.25">
      <c r="A569" s="291" t="e">
        <f t="shared" si="29"/>
        <v>#VALUE!</v>
      </c>
      <c r="B569" s="13">
        <v>43930</v>
      </c>
      <c r="C569" s="13" t="str">
        <f t="shared" si="30"/>
        <v>USBP</v>
      </c>
      <c r="D569" s="11" t="s">
        <v>20</v>
      </c>
      <c r="E569" s="11" t="s">
        <v>20</v>
      </c>
      <c r="F569" s="11" t="s">
        <v>39</v>
      </c>
      <c r="G569" s="2" t="s">
        <v>72</v>
      </c>
      <c r="H569" s="163" t="str">
        <f t="shared" si="31"/>
        <v>Edinburg, TX</v>
      </c>
      <c r="I569" s="129">
        <v>1</v>
      </c>
      <c r="J569" s="11" t="s">
        <v>73</v>
      </c>
      <c r="K569" s="11" t="s">
        <v>74</v>
      </c>
      <c r="L569" s="11" t="s">
        <v>73</v>
      </c>
      <c r="M569" s="11" t="s">
        <v>74</v>
      </c>
      <c r="N569" s="11"/>
      <c r="O569" s="11" t="s">
        <v>73</v>
      </c>
      <c r="P569" s="11" t="s">
        <v>73</v>
      </c>
      <c r="Q569" s="2" t="s">
        <v>75</v>
      </c>
      <c r="R569" s="190"/>
      <c r="S569" s="11" t="s">
        <v>76</v>
      </c>
      <c r="T569" s="190"/>
      <c r="U569" s="190"/>
      <c r="V569" s="9" t="s">
        <v>125</v>
      </c>
      <c r="W569" s="42" t="s">
        <v>745</v>
      </c>
      <c r="X569" s="208"/>
      <c r="Y569" s="209"/>
    </row>
    <row r="570" spans="1:25" s="66" customFormat="1" ht="48" hidden="1" x14ac:dyDescent="0.2">
      <c r="A570" s="291" t="e">
        <f t="shared" si="29"/>
        <v>#VALUE!</v>
      </c>
      <c r="B570" s="47">
        <f>'USBP MASTER'!B538</f>
        <v>43928</v>
      </c>
      <c r="C570" s="13" t="str">
        <f t="shared" si="30"/>
        <v>USBP</v>
      </c>
      <c r="D570" s="43" t="s">
        <v>28</v>
      </c>
      <c r="E570" s="45" t="s">
        <v>104</v>
      </c>
      <c r="F570" s="45"/>
      <c r="G570" s="44" t="s">
        <v>86</v>
      </c>
      <c r="H570" s="163" t="str">
        <f t="shared" si="31"/>
        <v>Santa Teresa, NM</v>
      </c>
      <c r="I570" s="248">
        <v>1</v>
      </c>
      <c r="J570" s="43" t="s">
        <v>74</v>
      </c>
      <c r="K570" s="43" t="s">
        <v>74</v>
      </c>
      <c r="L570" s="43" t="s">
        <v>73</v>
      </c>
      <c r="M570" s="43" t="s">
        <v>74</v>
      </c>
      <c r="N570" s="43"/>
      <c r="O570" s="11" t="s">
        <v>74</v>
      </c>
      <c r="P570" s="43" t="s">
        <v>73</v>
      </c>
      <c r="Q570" s="44" t="s">
        <v>75</v>
      </c>
      <c r="R570" s="190"/>
      <c r="S570" s="11" t="s">
        <v>76</v>
      </c>
      <c r="T570" s="190"/>
      <c r="U570" s="190"/>
      <c r="V570" s="66" t="s">
        <v>77</v>
      </c>
      <c r="W570" s="33" t="s">
        <v>746</v>
      </c>
      <c r="X570" s="50"/>
      <c r="Y570" s="200"/>
    </row>
    <row r="571" spans="1:25" s="66" customFormat="1" ht="48" hidden="1" x14ac:dyDescent="0.2">
      <c r="A571" s="291" t="e">
        <f t="shared" si="29"/>
        <v>#VALUE!</v>
      </c>
      <c r="B571" s="47">
        <f>B570</f>
        <v>43928</v>
      </c>
      <c r="C571" s="13" t="str">
        <f t="shared" si="30"/>
        <v>USBP</v>
      </c>
      <c r="D571" s="43" t="s">
        <v>28</v>
      </c>
      <c r="E571" s="45" t="s">
        <v>104</v>
      </c>
      <c r="F571" s="45"/>
      <c r="G571" s="44" t="s">
        <v>86</v>
      </c>
      <c r="H571" s="163" t="str">
        <f t="shared" si="31"/>
        <v>Santa Teresa, NM</v>
      </c>
      <c r="I571" s="248">
        <v>1</v>
      </c>
      <c r="J571" s="43" t="s">
        <v>74</v>
      </c>
      <c r="K571" s="43" t="s">
        <v>74</v>
      </c>
      <c r="L571" s="43" t="s">
        <v>73</v>
      </c>
      <c r="M571" s="43" t="s">
        <v>74</v>
      </c>
      <c r="N571" s="43"/>
      <c r="O571" s="11" t="s">
        <v>74</v>
      </c>
      <c r="P571" s="43" t="s">
        <v>73</v>
      </c>
      <c r="Q571" s="44" t="s">
        <v>75</v>
      </c>
      <c r="R571" s="190"/>
      <c r="S571" s="11" t="s">
        <v>76</v>
      </c>
      <c r="T571" s="190"/>
      <c r="U571" s="190"/>
      <c r="V571" s="66" t="s">
        <v>77</v>
      </c>
      <c r="W571" s="33" t="s">
        <v>746</v>
      </c>
      <c r="X571" s="50"/>
      <c r="Y571" s="200"/>
    </row>
    <row r="572" spans="1:25" s="66" customFormat="1" ht="48" hidden="1" x14ac:dyDescent="0.2">
      <c r="A572" s="291" t="e">
        <f t="shared" si="29"/>
        <v>#VALUE!</v>
      </c>
      <c r="B572" s="47">
        <f>B571</f>
        <v>43928</v>
      </c>
      <c r="C572" s="13" t="str">
        <f t="shared" si="30"/>
        <v>USBP</v>
      </c>
      <c r="D572" s="43" t="s">
        <v>28</v>
      </c>
      <c r="E572" s="45" t="s">
        <v>104</v>
      </c>
      <c r="F572" s="45"/>
      <c r="G572" s="44" t="s">
        <v>86</v>
      </c>
      <c r="H572" s="163" t="str">
        <f t="shared" si="31"/>
        <v>Santa Teresa, NM</v>
      </c>
      <c r="I572" s="248">
        <v>1</v>
      </c>
      <c r="J572" s="43" t="s">
        <v>74</v>
      </c>
      <c r="K572" s="43" t="s">
        <v>74</v>
      </c>
      <c r="L572" s="43" t="s">
        <v>73</v>
      </c>
      <c r="M572" s="43" t="s">
        <v>74</v>
      </c>
      <c r="N572" s="43"/>
      <c r="O572" s="11" t="s">
        <v>74</v>
      </c>
      <c r="P572" s="43" t="s">
        <v>73</v>
      </c>
      <c r="Q572" s="44" t="s">
        <v>75</v>
      </c>
      <c r="R572" s="190"/>
      <c r="S572" s="11" t="s">
        <v>76</v>
      </c>
      <c r="T572" s="190"/>
      <c r="U572" s="190"/>
      <c r="V572" s="66" t="s">
        <v>77</v>
      </c>
      <c r="W572" s="33" t="s">
        <v>746</v>
      </c>
      <c r="X572" s="50"/>
      <c r="Y572" s="200"/>
    </row>
    <row r="573" spans="1:25" s="66" customFormat="1" ht="48" hidden="1" x14ac:dyDescent="0.2">
      <c r="A573" s="291" t="e">
        <f t="shared" si="29"/>
        <v>#VALUE!</v>
      </c>
      <c r="B573" s="47">
        <f>B572</f>
        <v>43928</v>
      </c>
      <c r="C573" s="13" t="str">
        <f t="shared" si="30"/>
        <v>USBP</v>
      </c>
      <c r="D573" s="43" t="s">
        <v>28</v>
      </c>
      <c r="E573" s="45" t="s">
        <v>104</v>
      </c>
      <c r="F573" s="45"/>
      <c r="G573" s="44" t="s">
        <v>86</v>
      </c>
      <c r="H573" s="163" t="str">
        <f t="shared" si="31"/>
        <v>Santa Teresa, NM</v>
      </c>
      <c r="I573" s="248">
        <v>1</v>
      </c>
      <c r="J573" s="43" t="s">
        <v>74</v>
      </c>
      <c r="K573" s="43" t="s">
        <v>74</v>
      </c>
      <c r="L573" s="43" t="s">
        <v>73</v>
      </c>
      <c r="M573" s="43" t="s">
        <v>74</v>
      </c>
      <c r="N573" s="43"/>
      <c r="O573" s="11" t="s">
        <v>74</v>
      </c>
      <c r="P573" s="43" t="s">
        <v>73</v>
      </c>
      <c r="Q573" s="44" t="s">
        <v>75</v>
      </c>
      <c r="R573" s="190"/>
      <c r="S573" s="11" t="s">
        <v>76</v>
      </c>
      <c r="T573" s="190"/>
      <c r="U573" s="190"/>
      <c r="V573" s="66" t="s">
        <v>77</v>
      </c>
      <c r="W573" s="33" t="s">
        <v>746</v>
      </c>
      <c r="X573" s="50"/>
      <c r="Y573" s="200"/>
    </row>
    <row r="574" spans="1:25" s="66" customFormat="1" ht="48" hidden="1" x14ac:dyDescent="0.2">
      <c r="A574" s="291" t="e">
        <f t="shared" si="29"/>
        <v>#VALUE!</v>
      </c>
      <c r="B574" s="47">
        <f>'USBP MASTER'!B539</f>
        <v>43928</v>
      </c>
      <c r="C574" s="13" t="str">
        <f t="shared" si="30"/>
        <v>USBP</v>
      </c>
      <c r="D574" s="43" t="s">
        <v>28</v>
      </c>
      <c r="E574" s="45" t="s">
        <v>104</v>
      </c>
      <c r="F574" s="45"/>
      <c r="G574" s="44" t="s">
        <v>86</v>
      </c>
      <c r="H574" s="163" t="str">
        <f t="shared" si="31"/>
        <v>Santa Teresa, NM</v>
      </c>
      <c r="I574" s="248">
        <v>1</v>
      </c>
      <c r="J574" s="43" t="s">
        <v>74</v>
      </c>
      <c r="K574" s="43" t="s">
        <v>74</v>
      </c>
      <c r="L574" s="43" t="s">
        <v>73</v>
      </c>
      <c r="M574" s="43" t="s">
        <v>74</v>
      </c>
      <c r="N574" s="43"/>
      <c r="O574" s="11" t="s">
        <v>74</v>
      </c>
      <c r="P574" s="43" t="s">
        <v>73</v>
      </c>
      <c r="Q574" s="44" t="s">
        <v>75</v>
      </c>
      <c r="R574" s="190"/>
      <c r="S574" s="11" t="s">
        <v>76</v>
      </c>
      <c r="T574" s="190"/>
      <c r="U574" s="190"/>
      <c r="V574" s="66" t="s">
        <v>77</v>
      </c>
      <c r="W574" s="33" t="s">
        <v>746</v>
      </c>
      <c r="X574" s="50"/>
      <c r="Y574" s="200"/>
    </row>
    <row r="575" spans="1:25" s="66" customFormat="1" ht="48" hidden="1" x14ac:dyDescent="0.2">
      <c r="A575" s="291" t="e">
        <f t="shared" si="29"/>
        <v>#VALUE!</v>
      </c>
      <c r="B575" s="47">
        <v>43930</v>
      </c>
      <c r="C575" s="13" t="str">
        <f t="shared" si="30"/>
        <v>USBP</v>
      </c>
      <c r="D575" s="43" t="s">
        <v>28</v>
      </c>
      <c r="E575" s="45" t="s">
        <v>104</v>
      </c>
      <c r="F575" s="45"/>
      <c r="G575" s="44" t="s">
        <v>86</v>
      </c>
      <c r="H575" s="163" t="str">
        <f t="shared" si="31"/>
        <v>Santa Teresa, NM</v>
      </c>
      <c r="I575" s="248">
        <v>1</v>
      </c>
      <c r="J575" s="43" t="s">
        <v>73</v>
      </c>
      <c r="K575" s="43" t="s">
        <v>74</v>
      </c>
      <c r="L575" s="43" t="s">
        <v>73</v>
      </c>
      <c r="M575" s="43" t="s">
        <v>74</v>
      </c>
      <c r="N575" s="43"/>
      <c r="O575" s="11" t="s">
        <v>74</v>
      </c>
      <c r="P575" s="43" t="s">
        <v>73</v>
      </c>
      <c r="Q575" s="44" t="s">
        <v>75</v>
      </c>
      <c r="R575" s="190"/>
      <c r="S575" s="11" t="s">
        <v>76</v>
      </c>
      <c r="T575" s="190"/>
      <c r="U575" s="190"/>
      <c r="V575" s="66" t="s">
        <v>77</v>
      </c>
      <c r="W575" s="33" t="s">
        <v>746</v>
      </c>
      <c r="X575" s="50"/>
      <c r="Y575" s="200"/>
    </row>
    <row r="576" spans="1:25" s="66" customFormat="1" ht="48" hidden="1" x14ac:dyDescent="0.2">
      <c r="A576" s="291" t="e">
        <f t="shared" si="29"/>
        <v>#VALUE!</v>
      </c>
      <c r="B576" s="47">
        <f>B575</f>
        <v>43930</v>
      </c>
      <c r="C576" s="13" t="str">
        <f t="shared" si="30"/>
        <v>USBP</v>
      </c>
      <c r="D576" s="43" t="s">
        <v>28</v>
      </c>
      <c r="E576" s="45" t="s">
        <v>104</v>
      </c>
      <c r="F576" s="45"/>
      <c r="G576" s="44" t="s">
        <v>86</v>
      </c>
      <c r="H576" s="163" t="str">
        <f t="shared" si="31"/>
        <v>Santa Teresa, NM</v>
      </c>
      <c r="I576" s="248">
        <v>1</v>
      </c>
      <c r="J576" s="43" t="s">
        <v>73</v>
      </c>
      <c r="K576" s="43" t="s">
        <v>74</v>
      </c>
      <c r="L576" s="43" t="s">
        <v>73</v>
      </c>
      <c r="M576" s="43" t="s">
        <v>74</v>
      </c>
      <c r="N576" s="43"/>
      <c r="O576" s="11" t="s">
        <v>74</v>
      </c>
      <c r="P576" s="43" t="s">
        <v>73</v>
      </c>
      <c r="Q576" s="44" t="s">
        <v>75</v>
      </c>
      <c r="R576" s="190"/>
      <c r="S576" s="11" t="s">
        <v>76</v>
      </c>
      <c r="T576" s="190"/>
      <c r="U576" s="190"/>
      <c r="V576" s="66" t="s">
        <v>77</v>
      </c>
      <c r="W576" s="33" t="s">
        <v>746</v>
      </c>
      <c r="X576" s="50"/>
      <c r="Y576" s="200"/>
    </row>
    <row r="577" spans="1:25" s="66" customFormat="1" ht="48" hidden="1" x14ac:dyDescent="0.2">
      <c r="A577" s="291" t="e">
        <f t="shared" si="29"/>
        <v>#VALUE!</v>
      </c>
      <c r="B577" s="47">
        <f>B576</f>
        <v>43930</v>
      </c>
      <c r="C577" s="13" t="str">
        <f t="shared" si="30"/>
        <v>USBP</v>
      </c>
      <c r="D577" s="43" t="s">
        <v>28</v>
      </c>
      <c r="E577" s="45" t="s">
        <v>104</v>
      </c>
      <c r="F577" s="45"/>
      <c r="G577" s="44" t="s">
        <v>86</v>
      </c>
      <c r="H577" s="163" t="str">
        <f t="shared" si="31"/>
        <v>Santa Teresa, NM</v>
      </c>
      <c r="I577" s="248">
        <v>1</v>
      </c>
      <c r="J577" s="43" t="s">
        <v>73</v>
      </c>
      <c r="K577" s="43" t="s">
        <v>74</v>
      </c>
      <c r="L577" s="43" t="s">
        <v>73</v>
      </c>
      <c r="M577" s="43" t="s">
        <v>74</v>
      </c>
      <c r="N577" s="43"/>
      <c r="O577" s="11" t="s">
        <v>74</v>
      </c>
      <c r="P577" s="43" t="s">
        <v>73</v>
      </c>
      <c r="Q577" s="44" t="s">
        <v>75</v>
      </c>
      <c r="R577" s="190"/>
      <c r="S577" s="11" t="s">
        <v>76</v>
      </c>
      <c r="T577" s="190"/>
      <c r="U577" s="190"/>
      <c r="V577" s="66" t="s">
        <v>77</v>
      </c>
      <c r="W577" s="33" t="s">
        <v>746</v>
      </c>
      <c r="X577" s="50"/>
      <c r="Y577" s="200"/>
    </row>
    <row r="578" spans="1:25" s="66" customFormat="1" ht="48" hidden="1" x14ac:dyDescent="0.2">
      <c r="A578" s="291" t="e">
        <f t="shared" si="29"/>
        <v>#VALUE!</v>
      </c>
      <c r="B578" s="47">
        <f>'USBP MASTER'!B619</f>
        <v>43930</v>
      </c>
      <c r="C578" s="13" t="str">
        <f t="shared" si="30"/>
        <v>USBP</v>
      </c>
      <c r="D578" s="43" t="s">
        <v>28</v>
      </c>
      <c r="E578" s="45" t="s">
        <v>104</v>
      </c>
      <c r="F578" s="45"/>
      <c r="G578" s="44" t="s">
        <v>86</v>
      </c>
      <c r="H578" s="163" t="str">
        <f t="shared" si="31"/>
        <v>Santa Teresa, NM</v>
      </c>
      <c r="I578" s="248">
        <v>1</v>
      </c>
      <c r="J578" s="43" t="s">
        <v>73</v>
      </c>
      <c r="K578" s="43" t="s">
        <v>74</v>
      </c>
      <c r="L578" s="43" t="s">
        <v>73</v>
      </c>
      <c r="M578" s="43" t="s">
        <v>74</v>
      </c>
      <c r="N578" s="43"/>
      <c r="O578" s="11" t="s">
        <v>74</v>
      </c>
      <c r="P578" s="43" t="s">
        <v>73</v>
      </c>
      <c r="Q578" s="44" t="s">
        <v>75</v>
      </c>
      <c r="R578" s="190"/>
      <c r="S578" s="11" t="s">
        <v>76</v>
      </c>
      <c r="T578" s="190"/>
      <c r="U578" s="190"/>
      <c r="V578" s="66" t="s">
        <v>77</v>
      </c>
      <c r="W578" s="33" t="s">
        <v>747</v>
      </c>
      <c r="X578" s="50"/>
      <c r="Y578" s="200"/>
    </row>
    <row r="579" spans="1:25" s="66" customFormat="1" ht="48" hidden="1" x14ac:dyDescent="0.2">
      <c r="A579" s="291" t="e">
        <f t="shared" si="29"/>
        <v>#VALUE!</v>
      </c>
      <c r="B579" s="47">
        <f>B578</f>
        <v>43930</v>
      </c>
      <c r="C579" s="13" t="str">
        <f t="shared" si="30"/>
        <v>USBP</v>
      </c>
      <c r="D579" s="43" t="s">
        <v>28</v>
      </c>
      <c r="E579" s="45" t="s">
        <v>104</v>
      </c>
      <c r="F579" s="45"/>
      <c r="G579" s="44" t="s">
        <v>86</v>
      </c>
      <c r="H579" s="163" t="str">
        <f t="shared" si="31"/>
        <v>Santa Teresa, NM</v>
      </c>
      <c r="I579" s="248">
        <v>1</v>
      </c>
      <c r="J579" s="43" t="s">
        <v>73</v>
      </c>
      <c r="K579" s="43" t="s">
        <v>74</v>
      </c>
      <c r="L579" s="43" t="s">
        <v>73</v>
      </c>
      <c r="M579" s="43" t="s">
        <v>74</v>
      </c>
      <c r="N579" s="43"/>
      <c r="O579" s="11" t="s">
        <v>74</v>
      </c>
      <c r="P579" s="43" t="s">
        <v>73</v>
      </c>
      <c r="Q579" s="44" t="s">
        <v>75</v>
      </c>
      <c r="R579" s="190"/>
      <c r="S579" s="11" t="s">
        <v>76</v>
      </c>
      <c r="T579" s="190"/>
      <c r="U579" s="190"/>
      <c r="V579" s="66" t="s">
        <v>77</v>
      </c>
      <c r="W579" s="33" t="s">
        <v>747</v>
      </c>
      <c r="X579" s="50"/>
      <c r="Y579" s="200"/>
    </row>
    <row r="580" spans="1:25" s="66" customFormat="1" ht="48" hidden="1" x14ac:dyDescent="0.2">
      <c r="A580" s="291" t="e">
        <f t="shared" ref="A580:A643" si="32">A579+1</f>
        <v>#VALUE!</v>
      </c>
      <c r="B580" s="47">
        <f>B579</f>
        <v>43930</v>
      </c>
      <c r="C580" s="13" t="str">
        <f t="shared" si="30"/>
        <v>USBP</v>
      </c>
      <c r="D580" s="43" t="s">
        <v>28</v>
      </c>
      <c r="E580" s="45" t="s">
        <v>104</v>
      </c>
      <c r="F580" s="45"/>
      <c r="G580" s="44" t="s">
        <v>86</v>
      </c>
      <c r="H580" s="163" t="str">
        <f t="shared" si="31"/>
        <v>Santa Teresa, NM</v>
      </c>
      <c r="I580" s="248">
        <v>1</v>
      </c>
      <c r="J580" s="43" t="s">
        <v>73</v>
      </c>
      <c r="K580" s="43" t="s">
        <v>74</v>
      </c>
      <c r="L580" s="43" t="s">
        <v>73</v>
      </c>
      <c r="M580" s="43" t="s">
        <v>74</v>
      </c>
      <c r="N580" s="43"/>
      <c r="O580" s="11" t="s">
        <v>74</v>
      </c>
      <c r="P580" s="43" t="s">
        <v>73</v>
      </c>
      <c r="Q580" s="44" t="s">
        <v>75</v>
      </c>
      <c r="R580" s="190"/>
      <c r="S580" s="11" t="s">
        <v>76</v>
      </c>
      <c r="T580" s="190"/>
      <c r="U580" s="190"/>
      <c r="V580" s="66" t="s">
        <v>77</v>
      </c>
      <c r="W580" s="33" t="s">
        <v>747</v>
      </c>
      <c r="X580" s="50"/>
      <c r="Y580" s="200"/>
    </row>
    <row r="581" spans="1:25" s="66" customFormat="1" ht="32" hidden="1" x14ac:dyDescent="0.2">
      <c r="A581" s="291" t="e">
        <f t="shared" si="32"/>
        <v>#VALUE!</v>
      </c>
      <c r="B581" s="47">
        <v>43930</v>
      </c>
      <c r="C581" s="13" t="str">
        <f t="shared" si="30"/>
        <v>USBP</v>
      </c>
      <c r="D581" s="43" t="s">
        <v>28</v>
      </c>
      <c r="E581" s="45" t="s">
        <v>102</v>
      </c>
      <c r="F581" s="45"/>
      <c r="G581" s="44" t="s">
        <v>86</v>
      </c>
      <c r="H581" s="163" t="str">
        <f t="shared" si="31"/>
        <v>El Paso, TX</v>
      </c>
      <c r="I581" s="248">
        <v>1</v>
      </c>
      <c r="J581" s="43" t="s">
        <v>73</v>
      </c>
      <c r="K581" s="43" t="s">
        <v>74</v>
      </c>
      <c r="L581" s="43" t="s">
        <v>73</v>
      </c>
      <c r="M581" s="43" t="s">
        <v>74</v>
      </c>
      <c r="N581" s="43"/>
      <c r="O581" s="11" t="s">
        <v>73</v>
      </c>
      <c r="P581" s="43" t="s">
        <v>73</v>
      </c>
      <c r="Q581" s="44" t="s">
        <v>75</v>
      </c>
      <c r="R581" s="190"/>
      <c r="S581" s="11" t="s">
        <v>76</v>
      </c>
      <c r="T581" s="190"/>
      <c r="U581" s="190"/>
      <c r="V581" s="66" t="s">
        <v>77</v>
      </c>
      <c r="W581" s="33" t="s">
        <v>748</v>
      </c>
      <c r="X581" s="50"/>
      <c r="Y581" s="200"/>
    </row>
    <row r="582" spans="1:25" s="66" customFormat="1" ht="48" hidden="1" x14ac:dyDescent="0.2">
      <c r="A582" s="291" t="e">
        <f t="shared" si="32"/>
        <v>#VALUE!</v>
      </c>
      <c r="B582" s="47">
        <v>43930</v>
      </c>
      <c r="C582" s="13" t="str">
        <f t="shared" ref="C582:C645" si="33">"USBP"</f>
        <v>USBP</v>
      </c>
      <c r="D582" s="43" t="s">
        <v>28</v>
      </c>
      <c r="E582" s="45" t="s">
        <v>104</v>
      </c>
      <c r="F582" s="45"/>
      <c r="G582" s="44" t="s">
        <v>86</v>
      </c>
      <c r="H582" s="163" t="str">
        <f t="shared" si="31"/>
        <v>Santa Teresa, NM</v>
      </c>
      <c r="I582" s="248">
        <v>1</v>
      </c>
      <c r="J582" s="43" t="s">
        <v>73</v>
      </c>
      <c r="K582" s="43" t="s">
        <v>74</v>
      </c>
      <c r="L582" s="43" t="s">
        <v>73</v>
      </c>
      <c r="M582" s="43" t="s">
        <v>74</v>
      </c>
      <c r="N582" s="43"/>
      <c r="O582" s="11" t="s">
        <v>74</v>
      </c>
      <c r="P582" s="43" t="s">
        <v>73</v>
      </c>
      <c r="Q582" s="44" t="s">
        <v>75</v>
      </c>
      <c r="R582" s="190"/>
      <c r="S582" s="11" t="s">
        <v>76</v>
      </c>
      <c r="T582" s="190"/>
      <c r="U582" s="190"/>
      <c r="V582" s="66" t="s">
        <v>77</v>
      </c>
      <c r="W582" s="33" t="s">
        <v>749</v>
      </c>
      <c r="X582" s="50"/>
      <c r="Y582" s="200"/>
    </row>
    <row r="583" spans="1:25" s="9" customFormat="1" ht="225" hidden="1" x14ac:dyDescent="0.25">
      <c r="A583" s="291" t="e">
        <f t="shared" si="32"/>
        <v>#VALUE!</v>
      </c>
      <c r="B583" s="13">
        <v>43931</v>
      </c>
      <c r="C583" s="13" t="str">
        <f t="shared" si="33"/>
        <v>USBP</v>
      </c>
      <c r="D583" s="11" t="s">
        <v>20</v>
      </c>
      <c r="E583" s="11" t="s">
        <v>20</v>
      </c>
      <c r="F583" s="11" t="s">
        <v>507</v>
      </c>
      <c r="G583" s="2" t="s">
        <v>72</v>
      </c>
      <c r="H583" s="163" t="str">
        <f t="shared" si="31"/>
        <v>Edinburg, TX</v>
      </c>
      <c r="I583" s="129">
        <v>1</v>
      </c>
      <c r="J583" s="11" t="s">
        <v>73</v>
      </c>
      <c r="K583" s="11" t="s">
        <v>74</v>
      </c>
      <c r="L583" s="11" t="s">
        <v>73</v>
      </c>
      <c r="M583" s="11" t="s">
        <v>74</v>
      </c>
      <c r="N583" s="11"/>
      <c r="O583" s="11" t="s">
        <v>73</v>
      </c>
      <c r="P583" s="11" t="s">
        <v>73</v>
      </c>
      <c r="Q583" s="2" t="s">
        <v>75</v>
      </c>
      <c r="R583" s="190"/>
      <c r="S583" s="11" t="s">
        <v>76</v>
      </c>
      <c r="T583" s="190"/>
      <c r="U583" s="190"/>
      <c r="V583" s="9" t="s">
        <v>125</v>
      </c>
      <c r="W583" s="42" t="s">
        <v>750</v>
      </c>
      <c r="X583" s="208"/>
      <c r="Y583" s="209"/>
    </row>
    <row r="584" spans="1:25" s="141" customFormat="1" ht="80" hidden="1" x14ac:dyDescent="0.2">
      <c r="A584" s="291" t="e">
        <f t="shared" si="32"/>
        <v>#VALUE!</v>
      </c>
      <c r="B584" s="47">
        <v>43932</v>
      </c>
      <c r="C584" s="13" t="str">
        <f t="shared" si="33"/>
        <v>USBP</v>
      </c>
      <c r="D584" s="141" t="s">
        <v>25</v>
      </c>
      <c r="E584" s="141" t="s">
        <v>410</v>
      </c>
      <c r="G584" s="141" t="s">
        <v>86</v>
      </c>
      <c r="H584" s="163" t="str">
        <f t="shared" si="31"/>
        <v>Sierra Blanca, TX</v>
      </c>
      <c r="I584" s="259">
        <v>1</v>
      </c>
      <c r="J584" s="141" t="s">
        <v>74</v>
      </c>
      <c r="K584" s="141" t="s">
        <v>74</v>
      </c>
      <c r="L584" s="142" t="s">
        <v>73</v>
      </c>
      <c r="M584" s="142" t="s">
        <v>74</v>
      </c>
      <c r="N584" s="142"/>
      <c r="O584" s="11" t="s">
        <v>73</v>
      </c>
      <c r="P584" s="142" t="s">
        <v>73</v>
      </c>
      <c r="Q584" s="235" t="s">
        <v>75</v>
      </c>
      <c r="R584" s="190"/>
      <c r="S584" s="11" t="s">
        <v>76</v>
      </c>
      <c r="T584" s="190"/>
      <c r="U584" s="190"/>
      <c r="V584" s="141" t="s">
        <v>77</v>
      </c>
      <c r="W584" s="42" t="s">
        <v>751</v>
      </c>
      <c r="Y584" s="142"/>
    </row>
    <row r="585" spans="1:25" s="66" customFormat="1" ht="64" hidden="1" x14ac:dyDescent="0.2">
      <c r="A585" s="291" t="e">
        <f t="shared" si="32"/>
        <v>#VALUE!</v>
      </c>
      <c r="B585" s="47">
        <f>'USBP MASTER'!B509</f>
        <v>43917</v>
      </c>
      <c r="C585" s="13" t="str">
        <f t="shared" si="33"/>
        <v>USBP</v>
      </c>
      <c r="D585" s="43" t="s">
        <v>35</v>
      </c>
      <c r="E585" s="43" t="s">
        <v>179</v>
      </c>
      <c r="F585" s="43"/>
      <c r="G585" s="44" t="s">
        <v>89</v>
      </c>
      <c r="H585" s="163" t="str">
        <f t="shared" si="31"/>
        <v>Tucson, AZ</v>
      </c>
      <c r="I585" s="248">
        <v>1</v>
      </c>
      <c r="J585" s="43" t="s">
        <v>73</v>
      </c>
      <c r="K585" s="43" t="s">
        <v>74</v>
      </c>
      <c r="L585" s="43" t="s">
        <v>73</v>
      </c>
      <c r="M585" s="43" t="s">
        <v>74</v>
      </c>
      <c r="N585" s="11" t="s">
        <v>752</v>
      </c>
      <c r="O585" s="11" t="s">
        <v>73</v>
      </c>
      <c r="P585" s="43" t="s">
        <v>73</v>
      </c>
      <c r="Q585" s="44" t="s">
        <v>75</v>
      </c>
      <c r="R585" s="190"/>
      <c r="S585" s="11" t="s">
        <v>76</v>
      </c>
      <c r="T585" s="190"/>
      <c r="U585" s="190"/>
      <c r="V585" s="228" t="s">
        <v>77</v>
      </c>
      <c r="W585" s="42" t="s">
        <v>753</v>
      </c>
      <c r="X585" s="212"/>
      <c r="Y585" s="53"/>
    </row>
    <row r="586" spans="1:25" s="66" customFormat="1" ht="48" hidden="1" x14ac:dyDescent="0.2">
      <c r="A586" s="291" t="e">
        <f t="shared" si="32"/>
        <v>#VALUE!</v>
      </c>
      <c r="B586" s="47">
        <f>'USBP MASTER'!B726</f>
        <v>43920</v>
      </c>
      <c r="C586" s="13" t="str">
        <f t="shared" si="33"/>
        <v>USBP</v>
      </c>
      <c r="D586" s="43" t="s">
        <v>35</v>
      </c>
      <c r="E586" s="43" t="s">
        <v>179</v>
      </c>
      <c r="F586" s="43"/>
      <c r="G586" s="44" t="s">
        <v>89</v>
      </c>
      <c r="H586" s="163" t="str">
        <f t="shared" si="31"/>
        <v>Tucson, AZ</v>
      </c>
      <c r="I586" s="248">
        <v>1</v>
      </c>
      <c r="J586" s="43" t="s">
        <v>74</v>
      </c>
      <c r="K586" s="43" t="s">
        <v>74</v>
      </c>
      <c r="L586" s="43" t="s">
        <v>73</v>
      </c>
      <c r="M586" s="43" t="s">
        <v>74</v>
      </c>
      <c r="N586" s="11" t="s">
        <v>754</v>
      </c>
      <c r="O586" s="11" t="s">
        <v>73</v>
      </c>
      <c r="P586" s="43" t="s">
        <v>73</v>
      </c>
      <c r="Q586" s="44" t="s">
        <v>75</v>
      </c>
      <c r="R586" s="190"/>
      <c r="S586" s="11" t="s">
        <v>76</v>
      </c>
      <c r="T586" s="190"/>
      <c r="U586" s="190"/>
      <c r="V586" s="228" t="s">
        <v>77</v>
      </c>
      <c r="W586" s="42" t="s">
        <v>755</v>
      </c>
      <c r="X586" s="212"/>
      <c r="Y586" s="53"/>
    </row>
    <row r="587" spans="1:25" s="66" customFormat="1" ht="48" hidden="1" x14ac:dyDescent="0.2">
      <c r="A587" s="291" t="e">
        <f t="shared" si="32"/>
        <v>#VALUE!</v>
      </c>
      <c r="B587" s="47">
        <v>43922</v>
      </c>
      <c r="C587" s="13" t="str">
        <f t="shared" si="33"/>
        <v>USBP</v>
      </c>
      <c r="D587" s="43" t="s">
        <v>35</v>
      </c>
      <c r="E587" s="43" t="s">
        <v>179</v>
      </c>
      <c r="F587" s="43"/>
      <c r="G587" s="44" t="s">
        <v>89</v>
      </c>
      <c r="H587" s="163" t="str">
        <f t="shared" si="31"/>
        <v>Tucson, AZ</v>
      </c>
      <c r="I587" s="248">
        <v>1</v>
      </c>
      <c r="J587" s="43" t="s">
        <v>73</v>
      </c>
      <c r="K587" s="43" t="s">
        <v>74</v>
      </c>
      <c r="L587" s="43" t="s">
        <v>73</v>
      </c>
      <c r="M587" s="43" t="s">
        <v>74</v>
      </c>
      <c r="N587" s="11"/>
      <c r="O587" s="11" t="s">
        <v>74</v>
      </c>
      <c r="P587" s="43" t="s">
        <v>74</v>
      </c>
      <c r="Q587" s="44"/>
      <c r="R587" s="190"/>
      <c r="S587" s="11" t="s">
        <v>76</v>
      </c>
      <c r="T587" s="190"/>
      <c r="U587" s="190"/>
      <c r="V587" s="228" t="s">
        <v>77</v>
      </c>
      <c r="W587" s="42" t="s">
        <v>756</v>
      </c>
      <c r="X587" s="212"/>
      <c r="Y587" s="53"/>
    </row>
    <row r="588" spans="1:25" s="66" customFormat="1" ht="48" hidden="1" x14ac:dyDescent="0.2">
      <c r="A588" s="291" t="e">
        <f t="shared" si="32"/>
        <v>#VALUE!</v>
      </c>
      <c r="B588" s="47">
        <v>43931</v>
      </c>
      <c r="C588" s="13" t="str">
        <f t="shared" si="33"/>
        <v>USBP</v>
      </c>
      <c r="D588" s="43" t="s">
        <v>35</v>
      </c>
      <c r="E588" s="43" t="s">
        <v>179</v>
      </c>
      <c r="F588" s="43"/>
      <c r="G588" s="44" t="s">
        <v>89</v>
      </c>
      <c r="H588" s="163" t="str">
        <f t="shared" si="31"/>
        <v>Tucson, AZ</v>
      </c>
      <c r="I588" s="248">
        <v>1</v>
      </c>
      <c r="J588" s="43" t="s">
        <v>74</v>
      </c>
      <c r="K588" s="43" t="s">
        <v>74</v>
      </c>
      <c r="L588" s="43" t="s">
        <v>73</v>
      </c>
      <c r="M588" s="43" t="s">
        <v>74</v>
      </c>
      <c r="N588" s="43"/>
      <c r="O588" s="11" t="s">
        <v>74</v>
      </c>
      <c r="P588" s="43" t="s">
        <v>73</v>
      </c>
      <c r="Q588" s="44" t="s">
        <v>75</v>
      </c>
      <c r="R588" s="190"/>
      <c r="S588" s="11" t="s">
        <v>76</v>
      </c>
      <c r="T588" s="190"/>
      <c r="U588" s="190"/>
      <c r="V588" s="228" t="s">
        <v>77</v>
      </c>
      <c r="W588" s="42" t="s">
        <v>757</v>
      </c>
      <c r="X588" s="212"/>
      <c r="Y588" s="53"/>
    </row>
    <row r="589" spans="1:25" s="29" customFormat="1" ht="48" hidden="1" x14ac:dyDescent="0.2">
      <c r="A589" s="291" t="e">
        <f t="shared" si="32"/>
        <v>#VALUE!</v>
      </c>
      <c r="B589" s="30">
        <v>43933</v>
      </c>
      <c r="C589" s="13" t="str">
        <f t="shared" si="33"/>
        <v>USBP</v>
      </c>
      <c r="D589" s="43" t="s">
        <v>35</v>
      </c>
      <c r="E589" s="29" t="s">
        <v>179</v>
      </c>
      <c r="G589" s="44" t="s">
        <v>89</v>
      </c>
      <c r="H589" s="163" t="str">
        <f t="shared" si="31"/>
        <v>Tucson, AZ</v>
      </c>
      <c r="I589" s="250">
        <v>1</v>
      </c>
      <c r="J589" s="29" t="s">
        <v>73</v>
      </c>
      <c r="K589" s="29" t="s">
        <v>74</v>
      </c>
      <c r="L589" s="29" t="s">
        <v>73</v>
      </c>
      <c r="M589" s="29" t="s">
        <v>74</v>
      </c>
      <c r="O589" s="11" t="s">
        <v>74</v>
      </c>
      <c r="P589" s="29" t="s">
        <v>74</v>
      </c>
      <c r="Q589" s="204"/>
      <c r="R589" s="190"/>
      <c r="S589" s="11" t="s">
        <v>76</v>
      </c>
      <c r="T589" s="190"/>
      <c r="U589" s="190"/>
      <c r="V589" s="29" t="s">
        <v>77</v>
      </c>
      <c r="W589" s="42" t="s">
        <v>758</v>
      </c>
      <c r="Y589" s="176"/>
    </row>
    <row r="590" spans="1:25" s="66" customFormat="1" ht="80" hidden="1" x14ac:dyDescent="0.2">
      <c r="A590" s="291" t="e">
        <f t="shared" si="32"/>
        <v>#VALUE!</v>
      </c>
      <c r="B590" s="47">
        <v>43933</v>
      </c>
      <c r="C590" s="13" t="str">
        <f t="shared" si="33"/>
        <v>USBP</v>
      </c>
      <c r="D590" s="43" t="s">
        <v>35</v>
      </c>
      <c r="E590" s="43" t="s">
        <v>177</v>
      </c>
      <c r="F590" s="43"/>
      <c r="G590" s="44" t="s">
        <v>89</v>
      </c>
      <c r="H590" s="163" t="str">
        <f t="shared" si="31"/>
        <v>Why, AZ</v>
      </c>
      <c r="I590" s="248">
        <v>1</v>
      </c>
      <c r="J590" s="43" t="s">
        <v>74</v>
      </c>
      <c r="K590" s="43" t="s">
        <v>74</v>
      </c>
      <c r="L590" s="43" t="s">
        <v>73</v>
      </c>
      <c r="M590" s="43" t="s">
        <v>74</v>
      </c>
      <c r="N590" s="43"/>
      <c r="O590" s="11" t="s">
        <v>73</v>
      </c>
      <c r="P590" s="43" t="s">
        <v>73</v>
      </c>
      <c r="Q590" s="44" t="s">
        <v>75</v>
      </c>
      <c r="R590" s="190"/>
      <c r="S590" s="11" t="s">
        <v>76</v>
      </c>
      <c r="T590" s="190"/>
      <c r="U590" s="190"/>
      <c r="V590" s="228" t="s">
        <v>77</v>
      </c>
      <c r="W590" s="42" t="s">
        <v>759</v>
      </c>
      <c r="X590" s="212"/>
      <c r="Y590" s="53"/>
    </row>
    <row r="591" spans="1:25" s="66" customFormat="1" ht="85" hidden="1" x14ac:dyDescent="0.2">
      <c r="A591" s="291" t="e">
        <f t="shared" si="32"/>
        <v>#VALUE!</v>
      </c>
      <c r="B591" s="47">
        <v>43933</v>
      </c>
      <c r="C591" s="13" t="str">
        <f t="shared" si="33"/>
        <v>USBP</v>
      </c>
      <c r="D591" s="43" t="s">
        <v>35</v>
      </c>
      <c r="E591" s="43" t="s">
        <v>177</v>
      </c>
      <c r="F591" s="43"/>
      <c r="G591" s="44" t="s">
        <v>89</v>
      </c>
      <c r="H591" s="163" t="str">
        <f t="shared" si="31"/>
        <v>Why, AZ</v>
      </c>
      <c r="I591" s="248">
        <v>1</v>
      </c>
      <c r="J591" s="43" t="s">
        <v>74</v>
      </c>
      <c r="K591" s="43" t="s">
        <v>74</v>
      </c>
      <c r="L591" s="43" t="s">
        <v>73</v>
      </c>
      <c r="M591" s="43" t="s">
        <v>74</v>
      </c>
      <c r="N591" s="43"/>
      <c r="O591" s="11" t="s">
        <v>74</v>
      </c>
      <c r="P591" s="43" t="s">
        <v>74</v>
      </c>
      <c r="Q591" s="44"/>
      <c r="R591" s="190"/>
      <c r="S591" s="11" t="s">
        <v>76</v>
      </c>
      <c r="T591" s="190"/>
      <c r="U591" s="190"/>
      <c r="V591" s="228" t="s">
        <v>77</v>
      </c>
      <c r="W591" s="192" t="s">
        <v>760</v>
      </c>
      <c r="X591" s="212"/>
      <c r="Y591" s="53"/>
    </row>
    <row r="592" spans="1:25" s="9" customFormat="1" ht="64" hidden="1" x14ac:dyDescent="0.2">
      <c r="A592" s="291" t="e">
        <f t="shared" si="32"/>
        <v>#VALUE!</v>
      </c>
      <c r="B592" s="13">
        <v>43928</v>
      </c>
      <c r="C592" s="13" t="str">
        <f t="shared" si="33"/>
        <v>USBP</v>
      </c>
      <c r="D592" s="11" t="s">
        <v>27</v>
      </c>
      <c r="E592" s="35" t="s">
        <v>27</v>
      </c>
      <c r="F592" s="35" t="s">
        <v>761</v>
      </c>
      <c r="G592" s="2" t="s">
        <v>86</v>
      </c>
      <c r="H592" s="163" t="str">
        <f t="shared" si="31"/>
        <v>Selfridge ANGB, MI</v>
      </c>
      <c r="I592" s="129">
        <v>1</v>
      </c>
      <c r="J592" s="11" t="s">
        <v>74</v>
      </c>
      <c r="K592" s="11" t="s">
        <v>73</v>
      </c>
      <c r="L592" s="11" t="s">
        <v>73</v>
      </c>
      <c r="M592" s="11" t="s">
        <v>74</v>
      </c>
      <c r="N592" s="11"/>
      <c r="O592" s="11" t="s">
        <v>74</v>
      </c>
      <c r="P592" s="11" t="s">
        <v>73</v>
      </c>
      <c r="Q592" s="2" t="s">
        <v>75</v>
      </c>
      <c r="R592" s="190"/>
      <c r="S592" s="11" t="s">
        <v>76</v>
      </c>
      <c r="T592" s="190"/>
      <c r="U592" s="190"/>
      <c r="V592" s="9" t="s">
        <v>77</v>
      </c>
      <c r="W592" s="33" t="s">
        <v>762</v>
      </c>
      <c r="X592" s="40"/>
      <c r="Y592" s="40"/>
    </row>
    <row r="593" spans="1:25" s="9" customFormat="1" ht="32" hidden="1" x14ac:dyDescent="0.2">
      <c r="A593" s="291" t="e">
        <f t="shared" si="32"/>
        <v>#VALUE!</v>
      </c>
      <c r="B593" s="13">
        <v>43929</v>
      </c>
      <c r="C593" s="13" t="str">
        <f t="shared" si="33"/>
        <v>USBP</v>
      </c>
      <c r="D593" s="11" t="s">
        <v>27</v>
      </c>
      <c r="E593" s="35" t="s">
        <v>27</v>
      </c>
      <c r="F593" s="35" t="s">
        <v>763</v>
      </c>
      <c r="G593" s="2" t="s">
        <v>86</v>
      </c>
      <c r="H593" s="163" t="str">
        <f t="shared" si="31"/>
        <v>Selfridge ANGB, MI</v>
      </c>
      <c r="I593" s="129">
        <v>1</v>
      </c>
      <c r="J593" s="11" t="s">
        <v>74</v>
      </c>
      <c r="K593" s="11" t="s">
        <v>73</v>
      </c>
      <c r="L593" s="11" t="s">
        <v>73</v>
      </c>
      <c r="M593" s="11" t="s">
        <v>74</v>
      </c>
      <c r="N593" s="11"/>
      <c r="O593" s="11" t="s">
        <v>74</v>
      </c>
      <c r="P593" s="11" t="s">
        <v>73</v>
      </c>
      <c r="Q593" s="2" t="s">
        <v>75</v>
      </c>
      <c r="R593" s="190"/>
      <c r="S593" s="11" t="s">
        <v>76</v>
      </c>
      <c r="T593" s="190"/>
      <c r="U593" s="190"/>
      <c r="V593" s="9" t="s">
        <v>77</v>
      </c>
      <c r="W593" s="33" t="s">
        <v>764</v>
      </c>
      <c r="X593" s="40"/>
      <c r="Y593" s="40"/>
    </row>
    <row r="594" spans="1:25" s="9" customFormat="1" ht="145" hidden="1" x14ac:dyDescent="0.25">
      <c r="A594" s="291" t="e">
        <f t="shared" si="32"/>
        <v>#VALUE!</v>
      </c>
      <c r="B594" s="13">
        <v>43929</v>
      </c>
      <c r="C594" s="13" t="str">
        <f t="shared" si="33"/>
        <v>USBP</v>
      </c>
      <c r="D594" s="11" t="s">
        <v>20</v>
      </c>
      <c r="E594" s="11" t="s">
        <v>20</v>
      </c>
      <c r="F594" s="11" t="s">
        <v>88</v>
      </c>
      <c r="G594" s="2" t="s">
        <v>72</v>
      </c>
      <c r="H594" s="163" t="str">
        <f t="shared" si="31"/>
        <v>Edinburg, TX</v>
      </c>
      <c r="I594" s="129">
        <v>1</v>
      </c>
      <c r="J594" s="11" t="s">
        <v>74</v>
      </c>
      <c r="K594" s="11" t="s">
        <v>74</v>
      </c>
      <c r="L594" s="11" t="s">
        <v>73</v>
      </c>
      <c r="M594" s="11" t="s">
        <v>74</v>
      </c>
      <c r="N594" s="11"/>
      <c r="O594" s="11" t="s">
        <v>73</v>
      </c>
      <c r="P594" s="11" t="s">
        <v>73</v>
      </c>
      <c r="Q594" s="2" t="s">
        <v>75</v>
      </c>
      <c r="R594" s="190"/>
      <c r="S594" s="11" t="s">
        <v>76</v>
      </c>
      <c r="T594" s="190"/>
      <c r="U594" s="190"/>
      <c r="V594" s="9" t="s">
        <v>77</v>
      </c>
      <c r="W594" s="42" t="s">
        <v>765</v>
      </c>
      <c r="X594" s="208"/>
      <c r="Y594" s="209"/>
    </row>
    <row r="595" spans="1:25" s="9" customFormat="1" ht="48" hidden="1" x14ac:dyDescent="0.2">
      <c r="A595" s="291" t="e">
        <f t="shared" si="32"/>
        <v>#VALUE!</v>
      </c>
      <c r="B595" s="13">
        <v>43922</v>
      </c>
      <c r="C595" s="13" t="str">
        <f t="shared" si="33"/>
        <v>USBP</v>
      </c>
      <c r="D595" s="11" t="s">
        <v>34</v>
      </c>
      <c r="E595" s="35" t="s">
        <v>206</v>
      </c>
      <c r="F595" s="35"/>
      <c r="G595" s="2" t="s">
        <v>89</v>
      </c>
      <c r="H595" s="163" t="str">
        <f t="shared" si="31"/>
        <v>El Centro, CA</v>
      </c>
      <c r="I595" s="129">
        <v>1</v>
      </c>
      <c r="J595" s="11" t="s">
        <v>74</v>
      </c>
      <c r="K595" s="11" t="s">
        <v>74</v>
      </c>
      <c r="L595" s="11" t="s">
        <v>73</v>
      </c>
      <c r="M595" s="11" t="s">
        <v>74</v>
      </c>
      <c r="N595" s="11"/>
      <c r="O595" s="11" t="s">
        <v>74</v>
      </c>
      <c r="P595" s="11" t="s">
        <v>74</v>
      </c>
      <c r="Q595" s="231"/>
      <c r="R595" s="190"/>
      <c r="S595" s="11" t="s">
        <v>76</v>
      </c>
      <c r="T595" s="190"/>
      <c r="U595" s="190"/>
      <c r="V595" s="9" t="s">
        <v>77</v>
      </c>
      <c r="W595" s="42" t="s">
        <v>766</v>
      </c>
      <c r="X595" s="53"/>
      <c r="Y595" s="53"/>
    </row>
    <row r="596" spans="1:25" s="9" customFormat="1" ht="48" hidden="1" x14ac:dyDescent="0.2">
      <c r="A596" s="291" t="e">
        <f t="shared" si="32"/>
        <v>#VALUE!</v>
      </c>
      <c r="B596" s="46">
        <v>43928</v>
      </c>
      <c r="C596" s="13" t="str">
        <f t="shared" si="33"/>
        <v>USBP</v>
      </c>
      <c r="D596" s="45" t="s">
        <v>29</v>
      </c>
      <c r="E596" s="35" t="s">
        <v>376</v>
      </c>
      <c r="F596" s="35"/>
      <c r="G596" s="44" t="s">
        <v>86</v>
      </c>
      <c r="H596" s="163" t="str">
        <f t="shared" si="31"/>
        <v>Babb, MT</v>
      </c>
      <c r="I596" s="249">
        <v>1</v>
      </c>
      <c r="J596" s="45" t="s">
        <v>74</v>
      </c>
      <c r="K596" s="45" t="s">
        <v>74</v>
      </c>
      <c r="L596" s="45" t="s">
        <v>74</v>
      </c>
      <c r="M596" s="45" t="s">
        <v>74</v>
      </c>
      <c r="N596" s="43"/>
      <c r="O596" s="11" t="s">
        <v>74</v>
      </c>
      <c r="P596" s="43" t="s">
        <v>73</v>
      </c>
      <c r="Q596" s="44" t="s">
        <v>75</v>
      </c>
      <c r="R596" s="190"/>
      <c r="S596" s="11" t="s">
        <v>76</v>
      </c>
      <c r="T596" s="190"/>
      <c r="U596" s="190"/>
      <c r="V596" s="9" t="s">
        <v>77</v>
      </c>
      <c r="W596" s="33" t="s">
        <v>767</v>
      </c>
      <c r="X596" s="47"/>
      <c r="Y596" s="48"/>
    </row>
    <row r="597" spans="1:25" s="9" customFormat="1" ht="48" hidden="1" x14ac:dyDescent="0.2">
      <c r="A597" s="291" t="e">
        <f t="shared" si="32"/>
        <v>#VALUE!</v>
      </c>
      <c r="B597" s="46">
        <v>43928</v>
      </c>
      <c r="C597" s="13" t="str">
        <f t="shared" si="33"/>
        <v>USBP</v>
      </c>
      <c r="D597" s="45" t="s">
        <v>29</v>
      </c>
      <c r="E597" s="35" t="s">
        <v>376</v>
      </c>
      <c r="F597" s="35"/>
      <c r="G597" s="44" t="s">
        <v>86</v>
      </c>
      <c r="H597" s="163" t="str">
        <f t="shared" si="31"/>
        <v>Babb, MT</v>
      </c>
      <c r="I597" s="249">
        <v>1</v>
      </c>
      <c r="J597" s="45" t="s">
        <v>74</v>
      </c>
      <c r="K597" s="45" t="s">
        <v>74</v>
      </c>
      <c r="L597" s="45" t="s">
        <v>74</v>
      </c>
      <c r="M597" s="45" t="s">
        <v>74</v>
      </c>
      <c r="N597" s="43"/>
      <c r="O597" s="11" t="s">
        <v>74</v>
      </c>
      <c r="P597" s="43" t="s">
        <v>73</v>
      </c>
      <c r="Q597" s="44" t="s">
        <v>75</v>
      </c>
      <c r="R597" s="190"/>
      <c r="S597" s="11" t="s">
        <v>76</v>
      </c>
      <c r="T597" s="190"/>
      <c r="U597" s="190"/>
      <c r="V597" s="9" t="s">
        <v>77</v>
      </c>
      <c r="W597" s="33" t="s">
        <v>768</v>
      </c>
      <c r="X597" s="47"/>
      <c r="Y597" s="48"/>
    </row>
    <row r="598" spans="1:25" s="9" customFormat="1" ht="76" hidden="1" x14ac:dyDescent="0.2">
      <c r="A598" s="291" t="e">
        <f t="shared" si="32"/>
        <v>#VALUE!</v>
      </c>
      <c r="B598" s="1">
        <v>43934</v>
      </c>
      <c r="C598" s="13" t="str">
        <f t="shared" si="33"/>
        <v>USBP</v>
      </c>
      <c r="D598" s="2" t="s">
        <v>15</v>
      </c>
      <c r="E598" s="35" t="s">
        <v>769</v>
      </c>
      <c r="F598" s="35"/>
      <c r="G598" s="2" t="s">
        <v>72</v>
      </c>
      <c r="H598" s="163" t="str">
        <f t="shared" si="31"/>
        <v>Uvalde, TX</v>
      </c>
      <c r="I598" s="254">
        <v>1</v>
      </c>
      <c r="J598" s="2" t="s">
        <v>74</v>
      </c>
      <c r="K598" s="2" t="s">
        <v>74</v>
      </c>
      <c r="L598" s="2" t="s">
        <v>73</v>
      </c>
      <c r="M598" s="2" t="s">
        <v>74</v>
      </c>
      <c r="N598" s="2"/>
      <c r="O598" s="11" t="s">
        <v>73</v>
      </c>
      <c r="P598" s="16" t="s">
        <v>73</v>
      </c>
      <c r="Q598" s="2" t="s">
        <v>75</v>
      </c>
      <c r="R598" s="190"/>
      <c r="S598" s="11" t="s">
        <v>76</v>
      </c>
      <c r="T598" s="190"/>
      <c r="U598" s="190"/>
      <c r="V598" s="11" t="s">
        <v>77</v>
      </c>
      <c r="W598" s="196" t="s">
        <v>770</v>
      </c>
      <c r="X598" s="51"/>
      <c r="Y598" s="40"/>
    </row>
    <row r="599" spans="1:25" s="66" customFormat="1" ht="96" hidden="1" x14ac:dyDescent="0.2">
      <c r="A599" s="291" t="e">
        <f t="shared" si="32"/>
        <v>#VALUE!</v>
      </c>
      <c r="B599" s="50">
        <v>43925</v>
      </c>
      <c r="C599" s="13" t="str">
        <f t="shared" si="33"/>
        <v>USBP</v>
      </c>
      <c r="D599" s="45" t="s">
        <v>17</v>
      </c>
      <c r="E599" s="53" t="s">
        <v>17</v>
      </c>
      <c r="F599" s="53" t="s">
        <v>771</v>
      </c>
      <c r="G599" s="44" t="s">
        <v>72</v>
      </c>
      <c r="H599" s="163" t="str">
        <f t="shared" si="31"/>
        <v>Laredo, TX</v>
      </c>
      <c r="I599" s="249">
        <v>1</v>
      </c>
      <c r="J599" s="45" t="s">
        <v>74</v>
      </c>
      <c r="K599" s="45" t="s">
        <v>74</v>
      </c>
      <c r="L599" s="45" t="s">
        <v>73</v>
      </c>
      <c r="M599" s="45" t="s">
        <v>74</v>
      </c>
      <c r="N599" s="43"/>
      <c r="O599" s="11" t="s">
        <v>74</v>
      </c>
      <c r="P599" s="45" t="s">
        <v>73</v>
      </c>
      <c r="Q599" s="44" t="s">
        <v>75</v>
      </c>
      <c r="R599" s="190"/>
      <c r="S599" s="43" t="s">
        <v>76</v>
      </c>
      <c r="T599" s="190"/>
      <c r="U599" s="190"/>
      <c r="V599" s="66" t="s">
        <v>96</v>
      </c>
      <c r="W599" s="41" t="s">
        <v>772</v>
      </c>
      <c r="X599" s="47"/>
      <c r="Y599" s="48"/>
    </row>
    <row r="600" spans="1:25" s="66" customFormat="1" ht="64" hidden="1" x14ac:dyDescent="0.2">
      <c r="A600" s="291" t="e">
        <f t="shared" si="32"/>
        <v>#VALUE!</v>
      </c>
      <c r="B600" s="50">
        <v>43925</v>
      </c>
      <c r="C600" s="13" t="str">
        <f t="shared" si="33"/>
        <v>USBP</v>
      </c>
      <c r="D600" s="45" t="s">
        <v>17</v>
      </c>
      <c r="E600" s="53" t="s">
        <v>734</v>
      </c>
      <c r="F600" s="53"/>
      <c r="G600" s="44" t="s">
        <v>72</v>
      </c>
      <c r="H600" s="163" t="str">
        <f t="shared" si="31"/>
        <v>Cotulla, TX</v>
      </c>
      <c r="I600" s="249">
        <v>1</v>
      </c>
      <c r="J600" s="45" t="s">
        <v>73</v>
      </c>
      <c r="K600" s="45" t="s">
        <v>74</v>
      </c>
      <c r="L600" s="45" t="s">
        <v>73</v>
      </c>
      <c r="M600" s="45" t="s">
        <v>74</v>
      </c>
      <c r="N600" s="43"/>
      <c r="O600" s="11" t="s">
        <v>74</v>
      </c>
      <c r="P600" s="45" t="s">
        <v>73</v>
      </c>
      <c r="Q600" s="44" t="s">
        <v>75</v>
      </c>
      <c r="R600" s="190"/>
      <c r="S600" s="43" t="s">
        <v>76</v>
      </c>
      <c r="T600" s="190"/>
      <c r="U600" s="190"/>
      <c r="V600" s="66" t="s">
        <v>77</v>
      </c>
      <c r="W600" s="41" t="s">
        <v>736</v>
      </c>
      <c r="X600" s="47"/>
      <c r="Y600" s="48"/>
    </row>
    <row r="601" spans="1:25" s="66" customFormat="1" ht="64" hidden="1" x14ac:dyDescent="0.2">
      <c r="A601" s="291" t="e">
        <f t="shared" si="32"/>
        <v>#VALUE!</v>
      </c>
      <c r="B601" s="50">
        <f>B600</f>
        <v>43925</v>
      </c>
      <c r="C601" s="13" t="str">
        <f t="shared" si="33"/>
        <v>USBP</v>
      </c>
      <c r="D601" s="45" t="s">
        <v>17</v>
      </c>
      <c r="E601" s="53" t="s">
        <v>734</v>
      </c>
      <c r="F601" s="53"/>
      <c r="G601" s="44" t="s">
        <v>72</v>
      </c>
      <c r="H601" s="163" t="str">
        <f t="shared" si="31"/>
        <v>Cotulla, TX</v>
      </c>
      <c r="I601" s="249">
        <v>1</v>
      </c>
      <c r="J601" s="45" t="s">
        <v>73</v>
      </c>
      <c r="K601" s="45" t="s">
        <v>74</v>
      </c>
      <c r="L601" s="45" t="s">
        <v>73</v>
      </c>
      <c r="M601" s="45" t="s">
        <v>74</v>
      </c>
      <c r="N601" s="43"/>
      <c r="O601" s="11" t="s">
        <v>74</v>
      </c>
      <c r="P601" s="45" t="s">
        <v>73</v>
      </c>
      <c r="Q601" s="44" t="s">
        <v>75</v>
      </c>
      <c r="R601" s="190"/>
      <c r="S601" s="43" t="s">
        <v>76</v>
      </c>
      <c r="T601" s="190"/>
      <c r="U601" s="190"/>
      <c r="V601" s="66" t="s">
        <v>77</v>
      </c>
      <c r="W601" s="41" t="s">
        <v>736</v>
      </c>
      <c r="X601" s="47"/>
      <c r="Y601" s="48"/>
    </row>
    <row r="602" spans="1:25" s="66" customFormat="1" ht="64" hidden="1" x14ac:dyDescent="0.2">
      <c r="A602" s="291" t="e">
        <f t="shared" si="32"/>
        <v>#VALUE!</v>
      </c>
      <c r="B602" s="50">
        <f>B601</f>
        <v>43925</v>
      </c>
      <c r="C602" s="13" t="str">
        <f t="shared" si="33"/>
        <v>USBP</v>
      </c>
      <c r="D602" s="45" t="s">
        <v>17</v>
      </c>
      <c r="E602" s="53" t="s">
        <v>734</v>
      </c>
      <c r="F602" s="53"/>
      <c r="G602" s="44" t="s">
        <v>72</v>
      </c>
      <c r="H602" s="163" t="str">
        <f t="shared" si="31"/>
        <v>Cotulla, TX</v>
      </c>
      <c r="I602" s="249">
        <v>1</v>
      </c>
      <c r="J602" s="45" t="s">
        <v>73</v>
      </c>
      <c r="K602" s="45" t="s">
        <v>74</v>
      </c>
      <c r="L602" s="45" t="s">
        <v>73</v>
      </c>
      <c r="M602" s="45" t="s">
        <v>74</v>
      </c>
      <c r="N602" s="43"/>
      <c r="O602" s="11" t="s">
        <v>74</v>
      </c>
      <c r="P602" s="45" t="s">
        <v>73</v>
      </c>
      <c r="Q602" s="44" t="s">
        <v>75</v>
      </c>
      <c r="R602" s="190"/>
      <c r="S602" s="43" t="s">
        <v>76</v>
      </c>
      <c r="T602" s="190"/>
      <c r="U602" s="190"/>
      <c r="V602" s="66" t="s">
        <v>77</v>
      </c>
      <c r="W602" s="41" t="s">
        <v>736</v>
      </c>
      <c r="X602" s="47"/>
      <c r="Y602" s="48"/>
    </row>
    <row r="603" spans="1:25" s="66" customFormat="1" ht="51" hidden="1" x14ac:dyDescent="0.2">
      <c r="A603" s="291" t="e">
        <f t="shared" si="32"/>
        <v>#VALUE!</v>
      </c>
      <c r="B603" s="50">
        <v>43934</v>
      </c>
      <c r="C603" s="13" t="str">
        <f t="shared" si="33"/>
        <v>USBP</v>
      </c>
      <c r="D603" s="45" t="s">
        <v>17</v>
      </c>
      <c r="E603" s="53" t="s">
        <v>17</v>
      </c>
      <c r="F603" s="53" t="s">
        <v>85</v>
      </c>
      <c r="G603" s="44" t="s">
        <v>72</v>
      </c>
      <c r="H603" s="163" t="str">
        <f t="shared" si="31"/>
        <v>Laredo, TX</v>
      </c>
      <c r="I603" s="249">
        <v>1</v>
      </c>
      <c r="J603" s="45" t="s">
        <v>74</v>
      </c>
      <c r="K603" s="45" t="s">
        <v>74</v>
      </c>
      <c r="L603" s="45" t="s">
        <v>73</v>
      </c>
      <c r="M603" s="45" t="s">
        <v>74</v>
      </c>
      <c r="N603" s="43"/>
      <c r="O603" s="11" t="s">
        <v>73</v>
      </c>
      <c r="P603" s="45" t="s">
        <v>73</v>
      </c>
      <c r="Q603" s="44" t="s">
        <v>75</v>
      </c>
      <c r="R603" s="190"/>
      <c r="S603" s="43" t="s">
        <v>76</v>
      </c>
      <c r="T603" s="190"/>
      <c r="U603" s="190"/>
      <c r="V603" s="66" t="s">
        <v>426</v>
      </c>
      <c r="W603" s="192" t="s">
        <v>773</v>
      </c>
      <c r="X603" s="47"/>
      <c r="Y603" s="48"/>
    </row>
    <row r="604" spans="1:25" s="66" customFormat="1" ht="48" hidden="1" x14ac:dyDescent="0.2">
      <c r="A604" s="291" t="e">
        <f t="shared" si="32"/>
        <v>#VALUE!</v>
      </c>
      <c r="B604" s="47">
        <v>43923</v>
      </c>
      <c r="C604" s="13" t="str">
        <f t="shared" si="33"/>
        <v>USBP</v>
      </c>
      <c r="D604" s="43" t="s">
        <v>35</v>
      </c>
      <c r="E604" s="43" t="s">
        <v>301</v>
      </c>
      <c r="F604" s="43"/>
      <c r="G604" s="44" t="s">
        <v>89</v>
      </c>
      <c r="H604" s="163" t="str">
        <f t="shared" si="31"/>
        <v>Three Points, AZ</v>
      </c>
      <c r="I604" s="248">
        <v>1</v>
      </c>
      <c r="J604" s="43" t="s">
        <v>73</v>
      </c>
      <c r="K604" s="43" t="s">
        <v>74</v>
      </c>
      <c r="L604" s="43" t="s">
        <v>73</v>
      </c>
      <c r="M604" s="43" t="s">
        <v>74</v>
      </c>
      <c r="N604" s="11"/>
      <c r="O604" s="11" t="s">
        <v>74</v>
      </c>
      <c r="P604" s="43" t="s">
        <v>74</v>
      </c>
      <c r="Q604" s="44"/>
      <c r="R604" s="190"/>
      <c r="S604" s="43" t="s">
        <v>76</v>
      </c>
      <c r="T604" s="190"/>
      <c r="U604" s="190"/>
      <c r="V604" s="228" t="s">
        <v>77</v>
      </c>
      <c r="W604" s="42" t="s">
        <v>774</v>
      </c>
      <c r="X604" s="212"/>
      <c r="Y604" s="53"/>
    </row>
    <row r="605" spans="1:25" s="9" customFormat="1" ht="112" hidden="1" x14ac:dyDescent="0.2">
      <c r="A605" s="291" t="e">
        <f t="shared" si="32"/>
        <v>#VALUE!</v>
      </c>
      <c r="B605" s="13">
        <f>'USBP MASTER'!B318</f>
        <v>43917</v>
      </c>
      <c r="C605" s="13" t="str">
        <f t="shared" si="33"/>
        <v>USBP</v>
      </c>
      <c r="D605" s="11" t="s">
        <v>33</v>
      </c>
      <c r="E605" s="11" t="s">
        <v>33</v>
      </c>
      <c r="F605" s="11" t="s">
        <v>775</v>
      </c>
      <c r="G605" s="2" t="s">
        <v>89</v>
      </c>
      <c r="H605" s="163" t="str">
        <f t="shared" si="31"/>
        <v>Chula Vista, CA</v>
      </c>
      <c r="I605" s="129">
        <v>1</v>
      </c>
      <c r="J605" s="11" t="s">
        <v>73</v>
      </c>
      <c r="K605" s="11" t="s">
        <v>74</v>
      </c>
      <c r="L605" s="11" t="s">
        <v>73</v>
      </c>
      <c r="M605" s="11" t="s">
        <v>74</v>
      </c>
      <c r="N605" s="11" t="s">
        <v>776</v>
      </c>
      <c r="O605" s="11" t="s">
        <v>74</v>
      </c>
      <c r="P605" s="11" t="s">
        <v>74</v>
      </c>
      <c r="Q605" s="2"/>
      <c r="R605" s="190"/>
      <c r="S605" s="43" t="s">
        <v>76</v>
      </c>
      <c r="T605" s="190"/>
      <c r="U605" s="190"/>
      <c r="V605" s="9" t="s">
        <v>77</v>
      </c>
      <c r="W605" s="33" t="s">
        <v>777</v>
      </c>
      <c r="X605" s="50"/>
      <c r="Y605" s="53"/>
    </row>
    <row r="606" spans="1:25" s="9" customFormat="1" ht="144" hidden="1" x14ac:dyDescent="0.2">
      <c r="A606" s="291" t="e">
        <f t="shared" si="32"/>
        <v>#VALUE!</v>
      </c>
      <c r="B606" s="13">
        <v>43922</v>
      </c>
      <c r="C606" s="13" t="str">
        <f t="shared" si="33"/>
        <v>USBP</v>
      </c>
      <c r="D606" s="11" t="s">
        <v>33</v>
      </c>
      <c r="E606" s="11" t="s">
        <v>263</v>
      </c>
      <c r="F606" s="11"/>
      <c r="G606" s="2" t="s">
        <v>89</v>
      </c>
      <c r="H606" s="163" t="str">
        <f t="shared" si="31"/>
        <v>Pine Valley, CA</v>
      </c>
      <c r="I606" s="129">
        <v>1</v>
      </c>
      <c r="J606" s="11" t="s">
        <v>74</v>
      </c>
      <c r="K606" s="11" t="s">
        <v>74</v>
      </c>
      <c r="L606" s="11" t="s">
        <v>73</v>
      </c>
      <c r="M606" s="11" t="s">
        <v>74</v>
      </c>
      <c r="N606" s="11" t="s">
        <v>471</v>
      </c>
      <c r="O606" s="11" t="s">
        <v>74</v>
      </c>
      <c r="P606" s="11" t="s">
        <v>74</v>
      </c>
      <c r="Q606" s="2"/>
      <c r="R606" s="190"/>
      <c r="S606" s="43" t="s">
        <v>76</v>
      </c>
      <c r="T606" s="190"/>
      <c r="U606" s="190"/>
      <c r="V606" s="9" t="s">
        <v>77</v>
      </c>
      <c r="W606" s="33" t="s">
        <v>778</v>
      </c>
      <c r="X606" s="50"/>
      <c r="Y606" s="53"/>
    </row>
    <row r="607" spans="1:25" s="9" customFormat="1" ht="160" hidden="1" x14ac:dyDescent="0.2">
      <c r="A607" s="291" t="e">
        <f t="shared" si="32"/>
        <v>#VALUE!</v>
      </c>
      <c r="B607" s="13">
        <v>43930</v>
      </c>
      <c r="C607" s="13" t="str">
        <f t="shared" si="33"/>
        <v>USBP</v>
      </c>
      <c r="D607" s="11" t="s">
        <v>33</v>
      </c>
      <c r="E607" s="11" t="s">
        <v>147</v>
      </c>
      <c r="F607" s="11"/>
      <c r="G607" s="2" t="s">
        <v>89</v>
      </c>
      <c r="H607" s="163" t="str">
        <f t="shared" si="31"/>
        <v>San Ysidro, CA</v>
      </c>
      <c r="I607" s="129">
        <v>1</v>
      </c>
      <c r="J607" s="11" t="s">
        <v>73</v>
      </c>
      <c r="K607" s="11" t="s">
        <v>74</v>
      </c>
      <c r="L607" s="11" t="s">
        <v>73</v>
      </c>
      <c r="M607" s="11" t="s">
        <v>74</v>
      </c>
      <c r="N607" s="11"/>
      <c r="O607" s="11" t="s">
        <v>74</v>
      </c>
      <c r="P607" s="11" t="s">
        <v>74</v>
      </c>
      <c r="Q607" s="2"/>
      <c r="R607" s="190"/>
      <c r="S607" s="43" t="s">
        <v>76</v>
      </c>
      <c r="T607" s="190"/>
      <c r="U607" s="190"/>
      <c r="V607" s="9" t="s">
        <v>77</v>
      </c>
      <c r="W607" s="236" t="s">
        <v>779</v>
      </c>
      <c r="X607" s="50"/>
      <c r="Y607" s="53"/>
    </row>
    <row r="608" spans="1:25" s="9" customFormat="1" ht="128" hidden="1" x14ac:dyDescent="0.2">
      <c r="A608" s="291" t="e">
        <f t="shared" si="32"/>
        <v>#VALUE!</v>
      </c>
      <c r="B608" s="13">
        <v>43929</v>
      </c>
      <c r="C608" s="13" t="str">
        <f t="shared" si="33"/>
        <v>USBP</v>
      </c>
      <c r="D608" s="11" t="s">
        <v>45</v>
      </c>
      <c r="E608" s="11" t="s">
        <v>45</v>
      </c>
      <c r="F608" s="11"/>
      <c r="G608" s="2" t="s">
        <v>159</v>
      </c>
      <c r="H608" s="163" t="str">
        <f t="shared" si="31"/>
        <v>Fort Bliss, TX</v>
      </c>
      <c r="I608" s="129">
        <v>1</v>
      </c>
      <c r="J608" s="11" t="s">
        <v>74</v>
      </c>
      <c r="K608" s="11" t="s">
        <v>73</v>
      </c>
      <c r="L608" s="11" t="s">
        <v>73</v>
      </c>
      <c r="M608" s="11" t="s">
        <v>74</v>
      </c>
      <c r="N608" s="11"/>
      <c r="O608" s="11" t="s">
        <v>74</v>
      </c>
      <c r="P608" s="11" t="s">
        <v>73</v>
      </c>
      <c r="Q608" s="2" t="s">
        <v>75</v>
      </c>
      <c r="R608" s="190"/>
      <c r="S608" s="43" t="s">
        <v>120</v>
      </c>
      <c r="T608" s="190"/>
      <c r="U608" s="190"/>
      <c r="V608" s="9" t="s">
        <v>96</v>
      </c>
      <c r="W608" s="33" t="s">
        <v>1564</v>
      </c>
      <c r="X608" s="11" t="s">
        <v>96</v>
      </c>
      <c r="Y608" s="26"/>
    </row>
    <row r="609" spans="1:25" s="9" customFormat="1" ht="80" hidden="1" x14ac:dyDescent="0.2">
      <c r="A609" s="291" t="e">
        <f t="shared" si="32"/>
        <v>#VALUE!</v>
      </c>
      <c r="B609" s="13">
        <v>43921</v>
      </c>
      <c r="C609" s="13" t="str">
        <f t="shared" si="33"/>
        <v>USBP</v>
      </c>
      <c r="D609" s="11" t="s">
        <v>45</v>
      </c>
      <c r="E609" s="11" t="s">
        <v>45</v>
      </c>
      <c r="F609" s="11"/>
      <c r="G609" s="2" t="s">
        <v>159</v>
      </c>
      <c r="H609" s="163" t="str">
        <f t="shared" si="31"/>
        <v>Fort Bliss, TX</v>
      </c>
      <c r="I609" s="129">
        <v>1</v>
      </c>
      <c r="J609" s="11" t="s">
        <v>73</v>
      </c>
      <c r="K609" s="11" t="s">
        <v>74</v>
      </c>
      <c r="L609" s="11" t="s">
        <v>73</v>
      </c>
      <c r="M609" s="11" t="s">
        <v>74</v>
      </c>
      <c r="N609" s="11" t="s">
        <v>197</v>
      </c>
      <c r="O609" s="11" t="s">
        <v>74</v>
      </c>
      <c r="P609" s="11" t="s">
        <v>73</v>
      </c>
      <c r="Q609" s="2" t="s">
        <v>75</v>
      </c>
      <c r="R609" s="190"/>
      <c r="S609" s="43" t="s">
        <v>76</v>
      </c>
      <c r="T609" s="190"/>
      <c r="U609" s="190"/>
      <c r="V609" s="9" t="s">
        <v>77</v>
      </c>
      <c r="W609" s="33" t="s">
        <v>781</v>
      </c>
      <c r="X609" s="11" t="s">
        <v>77</v>
      </c>
      <c r="Y609" s="26"/>
    </row>
    <row r="610" spans="1:25" s="9" customFormat="1" ht="113" hidden="1" x14ac:dyDescent="0.25">
      <c r="A610" s="291" t="e">
        <f t="shared" si="32"/>
        <v>#VALUE!</v>
      </c>
      <c r="B610" s="13">
        <v>43931</v>
      </c>
      <c r="C610" s="13" t="str">
        <f t="shared" si="33"/>
        <v>USBP</v>
      </c>
      <c r="D610" s="11" t="s">
        <v>20</v>
      </c>
      <c r="E610" s="11" t="s">
        <v>20</v>
      </c>
      <c r="F610" s="11" t="s">
        <v>507</v>
      </c>
      <c r="G610" s="2" t="s">
        <v>72</v>
      </c>
      <c r="H610" s="163" t="str">
        <f t="shared" si="31"/>
        <v>Edinburg, TX</v>
      </c>
      <c r="I610" s="129">
        <v>1</v>
      </c>
      <c r="J610" s="11" t="s">
        <v>73</v>
      </c>
      <c r="K610" s="11" t="s">
        <v>74</v>
      </c>
      <c r="L610" s="11" t="s">
        <v>73</v>
      </c>
      <c r="M610" s="11" t="s">
        <v>74</v>
      </c>
      <c r="N610" s="11"/>
      <c r="O610" s="11" t="s">
        <v>73</v>
      </c>
      <c r="P610" s="11" t="s">
        <v>74</v>
      </c>
      <c r="Q610" s="2"/>
      <c r="R610" s="190"/>
      <c r="S610" s="43" t="s">
        <v>76</v>
      </c>
      <c r="T610" s="190"/>
      <c r="U610" s="190"/>
      <c r="V610" s="9" t="s">
        <v>77</v>
      </c>
      <c r="W610" s="42" t="s">
        <v>782</v>
      </c>
      <c r="X610" s="208"/>
      <c r="Y610" s="209"/>
    </row>
    <row r="611" spans="1:25" s="66" customFormat="1" ht="32" hidden="1" x14ac:dyDescent="0.2">
      <c r="A611" s="291" t="e">
        <f t="shared" si="32"/>
        <v>#VALUE!</v>
      </c>
      <c r="B611" s="47">
        <v>43934</v>
      </c>
      <c r="C611" s="13" t="str">
        <f t="shared" si="33"/>
        <v>USBP</v>
      </c>
      <c r="D611" s="43" t="s">
        <v>34</v>
      </c>
      <c r="E611" s="45" t="s">
        <v>95</v>
      </c>
      <c r="F611" s="45"/>
      <c r="G611" s="44" t="s">
        <v>89</v>
      </c>
      <c r="H611" s="163" t="str">
        <f t="shared" si="31"/>
        <v>Calexico, CA</v>
      </c>
      <c r="I611" s="248">
        <v>1</v>
      </c>
      <c r="J611" s="43" t="s">
        <v>73</v>
      </c>
      <c r="K611" s="43" t="s">
        <v>74</v>
      </c>
      <c r="L611" s="43" t="s">
        <v>73</v>
      </c>
      <c r="M611" s="43" t="s">
        <v>74</v>
      </c>
      <c r="N611" s="43"/>
      <c r="O611" s="11" t="s">
        <v>73</v>
      </c>
      <c r="P611" s="43" t="s">
        <v>73</v>
      </c>
      <c r="Q611" s="134" t="s">
        <v>75</v>
      </c>
      <c r="R611" s="190"/>
      <c r="S611" s="43" t="s">
        <v>76</v>
      </c>
      <c r="T611" s="190"/>
      <c r="U611" s="190"/>
      <c r="V611" s="66" t="s">
        <v>77</v>
      </c>
      <c r="W611" s="42" t="s">
        <v>783</v>
      </c>
      <c r="X611" s="53"/>
      <c r="Y611" s="53"/>
    </row>
    <row r="612" spans="1:25" s="66" customFormat="1" ht="32" hidden="1" x14ac:dyDescent="0.2">
      <c r="A612" s="291" t="e">
        <f t="shared" si="32"/>
        <v>#VALUE!</v>
      </c>
      <c r="B612" s="47">
        <v>43934</v>
      </c>
      <c r="C612" s="13" t="str">
        <f t="shared" si="33"/>
        <v>USBP</v>
      </c>
      <c r="D612" s="43" t="s">
        <v>34</v>
      </c>
      <c r="E612" s="45" t="s">
        <v>95</v>
      </c>
      <c r="F612" s="45"/>
      <c r="G612" s="44" t="s">
        <v>89</v>
      </c>
      <c r="H612" s="163" t="str">
        <f t="shared" si="31"/>
        <v>Calexico, CA</v>
      </c>
      <c r="I612" s="248">
        <v>1</v>
      </c>
      <c r="J612" s="43" t="s">
        <v>73</v>
      </c>
      <c r="K612" s="43" t="s">
        <v>74</v>
      </c>
      <c r="L612" s="43" t="s">
        <v>73</v>
      </c>
      <c r="M612" s="43" t="s">
        <v>74</v>
      </c>
      <c r="N612" s="43"/>
      <c r="O612" s="11" t="s">
        <v>74</v>
      </c>
      <c r="P612" s="43" t="s">
        <v>74</v>
      </c>
      <c r="Q612" s="134"/>
      <c r="R612" s="190"/>
      <c r="S612" s="43" t="s">
        <v>76</v>
      </c>
      <c r="T612" s="190"/>
      <c r="U612" s="190"/>
      <c r="V612" s="66" t="s">
        <v>77</v>
      </c>
      <c r="W612" s="33" t="s">
        <v>784</v>
      </c>
      <c r="X612" s="53"/>
      <c r="Y612" s="53"/>
    </row>
    <row r="613" spans="1:25" s="66" customFormat="1" ht="64" hidden="1" x14ac:dyDescent="0.2">
      <c r="A613" s="291" t="e">
        <f t="shared" si="32"/>
        <v>#VALUE!</v>
      </c>
      <c r="B613" s="50">
        <v>43924</v>
      </c>
      <c r="C613" s="13" t="str">
        <f t="shared" si="33"/>
        <v>USBP</v>
      </c>
      <c r="D613" s="45" t="s">
        <v>17</v>
      </c>
      <c r="E613" s="53" t="s">
        <v>17</v>
      </c>
      <c r="F613" s="53" t="s">
        <v>107</v>
      </c>
      <c r="G613" s="44" t="s">
        <v>72</v>
      </c>
      <c r="H613" s="163" t="str">
        <f t="shared" si="31"/>
        <v>Laredo, TX</v>
      </c>
      <c r="I613" s="249">
        <v>1</v>
      </c>
      <c r="J613" s="45" t="s">
        <v>74</v>
      </c>
      <c r="K613" s="45" t="s">
        <v>74</v>
      </c>
      <c r="L613" s="45" t="s">
        <v>73</v>
      </c>
      <c r="M613" s="45" t="s">
        <v>74</v>
      </c>
      <c r="N613" s="43"/>
      <c r="O613" s="11" t="s">
        <v>74</v>
      </c>
      <c r="P613" s="45" t="s">
        <v>74</v>
      </c>
      <c r="Q613" s="44"/>
      <c r="R613" s="190"/>
      <c r="S613" s="43" t="s">
        <v>76</v>
      </c>
      <c r="T613" s="190"/>
      <c r="U613" s="190"/>
      <c r="V613" s="66" t="s">
        <v>77</v>
      </c>
      <c r="W613" s="33" t="s">
        <v>785</v>
      </c>
      <c r="X613" s="47"/>
      <c r="Y613" s="48"/>
    </row>
    <row r="614" spans="1:25" s="66" customFormat="1" ht="80" hidden="1" x14ac:dyDescent="0.2">
      <c r="A614" s="291" t="e">
        <f t="shared" si="32"/>
        <v>#VALUE!</v>
      </c>
      <c r="B614" s="50">
        <v>43924</v>
      </c>
      <c r="C614" s="13" t="str">
        <f t="shared" si="33"/>
        <v>USBP</v>
      </c>
      <c r="D614" s="45" t="s">
        <v>17</v>
      </c>
      <c r="E614" s="53" t="s">
        <v>17</v>
      </c>
      <c r="F614" s="53" t="s">
        <v>160</v>
      </c>
      <c r="G614" s="44" t="s">
        <v>72</v>
      </c>
      <c r="H614" s="163" t="str">
        <f t="shared" si="31"/>
        <v>Laredo, TX</v>
      </c>
      <c r="I614" s="249">
        <v>1</v>
      </c>
      <c r="J614" s="45" t="s">
        <v>74</v>
      </c>
      <c r="K614" s="45" t="s">
        <v>73</v>
      </c>
      <c r="L614" s="45" t="s">
        <v>73</v>
      </c>
      <c r="M614" s="45" t="s">
        <v>74</v>
      </c>
      <c r="N614" s="43"/>
      <c r="O614" s="11" t="s">
        <v>74</v>
      </c>
      <c r="P614" s="45" t="s">
        <v>74</v>
      </c>
      <c r="Q614" s="44"/>
      <c r="R614" s="190"/>
      <c r="S614" s="43" t="s">
        <v>76</v>
      </c>
      <c r="T614" s="190"/>
      <c r="U614" s="190"/>
      <c r="V614" s="66" t="s">
        <v>160</v>
      </c>
      <c r="W614" s="237" t="s">
        <v>786</v>
      </c>
      <c r="X614" s="47"/>
      <c r="Y614" s="48"/>
    </row>
    <row r="615" spans="1:25" s="66" customFormat="1" ht="64" hidden="1" x14ac:dyDescent="0.2">
      <c r="A615" s="291" t="e">
        <f t="shared" si="32"/>
        <v>#VALUE!</v>
      </c>
      <c r="B615" s="50">
        <f>'USBP MASTER'!B600</f>
        <v>43925</v>
      </c>
      <c r="C615" s="13" t="str">
        <f t="shared" si="33"/>
        <v>USBP</v>
      </c>
      <c r="D615" s="45" t="s">
        <v>17</v>
      </c>
      <c r="E615" s="53" t="s">
        <v>734</v>
      </c>
      <c r="F615" s="53"/>
      <c r="G615" s="44" t="s">
        <v>72</v>
      </c>
      <c r="H615" s="163" t="str">
        <f t="shared" si="31"/>
        <v>Cotulla, TX</v>
      </c>
      <c r="I615" s="249">
        <v>1</v>
      </c>
      <c r="J615" s="45" t="s">
        <v>73</v>
      </c>
      <c r="K615" s="45" t="s">
        <v>74</v>
      </c>
      <c r="L615" s="45" t="s">
        <v>73</v>
      </c>
      <c r="M615" s="45" t="s">
        <v>74</v>
      </c>
      <c r="N615" s="43"/>
      <c r="O615" s="11" t="s">
        <v>74</v>
      </c>
      <c r="P615" s="45" t="s">
        <v>73</v>
      </c>
      <c r="Q615" s="44" t="s">
        <v>75</v>
      </c>
      <c r="R615" s="190"/>
      <c r="S615" s="43" t="s">
        <v>76</v>
      </c>
      <c r="T615" s="190"/>
      <c r="U615" s="190"/>
      <c r="V615" s="66" t="s">
        <v>77</v>
      </c>
      <c r="W615" s="237" t="s">
        <v>736</v>
      </c>
      <c r="X615" s="47"/>
      <c r="Y615" s="48"/>
    </row>
    <row r="616" spans="1:25" s="66" customFormat="1" ht="64" hidden="1" x14ac:dyDescent="0.2">
      <c r="A616" s="291" t="e">
        <f t="shared" si="32"/>
        <v>#VALUE!</v>
      </c>
      <c r="B616" s="50">
        <f>B615</f>
        <v>43925</v>
      </c>
      <c r="C616" s="13" t="str">
        <f t="shared" si="33"/>
        <v>USBP</v>
      </c>
      <c r="D616" s="45" t="s">
        <v>17</v>
      </c>
      <c r="E616" s="53" t="s">
        <v>734</v>
      </c>
      <c r="F616" s="53"/>
      <c r="G616" s="44" t="s">
        <v>72</v>
      </c>
      <c r="H616" s="163" t="str">
        <f t="shared" si="31"/>
        <v>Cotulla, TX</v>
      </c>
      <c r="I616" s="249">
        <v>1</v>
      </c>
      <c r="J616" s="45" t="s">
        <v>73</v>
      </c>
      <c r="K616" s="45" t="s">
        <v>74</v>
      </c>
      <c r="L616" s="45" t="s">
        <v>73</v>
      </c>
      <c r="M616" s="45" t="s">
        <v>74</v>
      </c>
      <c r="N616" s="43"/>
      <c r="O616" s="11" t="s">
        <v>74</v>
      </c>
      <c r="P616" s="45" t="s">
        <v>73</v>
      </c>
      <c r="Q616" s="44" t="s">
        <v>75</v>
      </c>
      <c r="R616" s="190"/>
      <c r="S616" s="43" t="s">
        <v>76</v>
      </c>
      <c r="T616" s="190"/>
      <c r="U616" s="190"/>
      <c r="V616" s="66" t="s">
        <v>77</v>
      </c>
      <c r="W616" s="41" t="s">
        <v>736</v>
      </c>
      <c r="X616" s="47"/>
      <c r="Y616" s="48"/>
    </row>
    <row r="617" spans="1:25" s="66" customFormat="1" ht="64" hidden="1" x14ac:dyDescent="0.2">
      <c r="A617" s="291" t="e">
        <f t="shared" si="32"/>
        <v>#VALUE!</v>
      </c>
      <c r="B617" s="50">
        <v>43925</v>
      </c>
      <c r="C617" s="13" t="str">
        <f t="shared" si="33"/>
        <v>USBP</v>
      </c>
      <c r="D617" s="45" t="s">
        <v>17</v>
      </c>
      <c r="E617" s="53" t="s">
        <v>734</v>
      </c>
      <c r="F617" s="53"/>
      <c r="G617" s="44" t="s">
        <v>72</v>
      </c>
      <c r="H617" s="163" t="str">
        <f t="shared" si="31"/>
        <v>Cotulla, TX</v>
      </c>
      <c r="I617" s="249">
        <v>1</v>
      </c>
      <c r="J617" s="45" t="s">
        <v>73</v>
      </c>
      <c r="K617" s="45" t="s">
        <v>74</v>
      </c>
      <c r="L617" s="45" t="s">
        <v>73</v>
      </c>
      <c r="M617" s="45" t="s">
        <v>74</v>
      </c>
      <c r="N617" s="43"/>
      <c r="O617" s="11" t="s">
        <v>74</v>
      </c>
      <c r="P617" s="45" t="s">
        <v>74</v>
      </c>
      <c r="Q617" s="44"/>
      <c r="R617" s="190"/>
      <c r="S617" s="43" t="s">
        <v>76</v>
      </c>
      <c r="T617" s="190"/>
      <c r="U617" s="190"/>
      <c r="V617" s="66" t="s">
        <v>77</v>
      </c>
      <c r="W617" s="237" t="s">
        <v>735</v>
      </c>
      <c r="X617" s="47"/>
      <c r="Y617" s="48"/>
    </row>
    <row r="618" spans="1:25" s="66" customFormat="1" ht="64" hidden="1" x14ac:dyDescent="0.2">
      <c r="A618" s="291" t="e">
        <f t="shared" si="32"/>
        <v>#VALUE!</v>
      </c>
      <c r="B618" s="50">
        <v>43925</v>
      </c>
      <c r="C618" s="13" t="str">
        <f t="shared" si="33"/>
        <v>USBP</v>
      </c>
      <c r="D618" s="45" t="s">
        <v>17</v>
      </c>
      <c r="E618" s="53" t="s">
        <v>734</v>
      </c>
      <c r="F618" s="53"/>
      <c r="G618" s="44" t="s">
        <v>72</v>
      </c>
      <c r="H618" s="163" t="str">
        <f t="shared" si="31"/>
        <v>Cotulla, TX</v>
      </c>
      <c r="I618" s="249">
        <v>1</v>
      </c>
      <c r="J618" s="45" t="s">
        <v>73</v>
      </c>
      <c r="K618" s="45" t="s">
        <v>74</v>
      </c>
      <c r="L618" s="45" t="s">
        <v>73</v>
      </c>
      <c r="M618" s="45" t="s">
        <v>74</v>
      </c>
      <c r="N618" s="43"/>
      <c r="O618" s="11" t="s">
        <v>74</v>
      </c>
      <c r="P618" s="45" t="s">
        <v>74</v>
      </c>
      <c r="Q618" s="44"/>
      <c r="R618" s="190"/>
      <c r="S618" s="43" t="s">
        <v>76</v>
      </c>
      <c r="T618" s="190"/>
      <c r="U618" s="190"/>
      <c r="V618" s="66" t="s">
        <v>77</v>
      </c>
      <c r="W618" s="237" t="s">
        <v>735</v>
      </c>
      <c r="X618" s="47"/>
      <c r="Y618" s="48"/>
    </row>
    <row r="619" spans="1:25" s="66" customFormat="1" ht="48" hidden="1" x14ac:dyDescent="0.2">
      <c r="A619" s="291" t="e">
        <f t="shared" si="32"/>
        <v>#VALUE!</v>
      </c>
      <c r="B619" s="47">
        <v>43923</v>
      </c>
      <c r="C619" s="13" t="str">
        <f t="shared" si="33"/>
        <v>USBP</v>
      </c>
      <c r="D619" s="43" t="s">
        <v>35</v>
      </c>
      <c r="E619" s="43" t="s">
        <v>175</v>
      </c>
      <c r="F619" s="43"/>
      <c r="G619" s="44" t="s">
        <v>89</v>
      </c>
      <c r="H619" s="163" t="str">
        <f t="shared" si="31"/>
        <v>Naco, AZ</v>
      </c>
      <c r="I619" s="248">
        <v>1</v>
      </c>
      <c r="J619" s="43" t="s">
        <v>73</v>
      </c>
      <c r="K619" s="43" t="s">
        <v>74</v>
      </c>
      <c r="L619" s="43" t="s">
        <v>73</v>
      </c>
      <c r="M619" s="43" t="s">
        <v>74</v>
      </c>
      <c r="N619" s="11"/>
      <c r="O619" s="11" t="s">
        <v>74</v>
      </c>
      <c r="P619" s="43" t="s">
        <v>74</v>
      </c>
      <c r="Q619" s="44"/>
      <c r="R619" s="190"/>
      <c r="S619" s="43" t="s">
        <v>76</v>
      </c>
      <c r="T619" s="190"/>
      <c r="U619" s="190"/>
      <c r="V619" s="228" t="s">
        <v>77</v>
      </c>
      <c r="W619" s="42" t="s">
        <v>787</v>
      </c>
      <c r="X619" s="212"/>
      <c r="Y619" s="53"/>
    </row>
    <row r="620" spans="1:25" s="9" customFormat="1" ht="81" hidden="1" x14ac:dyDescent="0.25">
      <c r="A620" s="291" t="e">
        <f t="shared" si="32"/>
        <v>#VALUE!</v>
      </c>
      <c r="B620" s="13">
        <v>43934</v>
      </c>
      <c r="C620" s="13" t="str">
        <f t="shared" si="33"/>
        <v>USBP</v>
      </c>
      <c r="D620" s="11" t="s">
        <v>20</v>
      </c>
      <c r="E620" s="11" t="s">
        <v>466</v>
      </c>
      <c r="F620" s="11"/>
      <c r="G620" s="2" t="s">
        <v>72</v>
      </c>
      <c r="H620" s="163" t="str">
        <f t="shared" ref="H620:H683" si="34">INDEX(STATIONLOCATION,MATCH(E620, STATIONCODES, 0))</f>
        <v>Brownsville, TX</v>
      </c>
      <c r="I620" s="129">
        <v>1</v>
      </c>
      <c r="J620" s="11" t="s">
        <v>74</v>
      </c>
      <c r="K620" s="11" t="s">
        <v>74</v>
      </c>
      <c r="L620" s="11" t="s">
        <v>73</v>
      </c>
      <c r="M620" s="11" t="s">
        <v>74</v>
      </c>
      <c r="N620" s="11"/>
      <c r="O620" s="11" t="s">
        <v>73</v>
      </c>
      <c r="P620" s="11" t="s">
        <v>73</v>
      </c>
      <c r="Q620" s="2" t="s">
        <v>75</v>
      </c>
      <c r="R620" s="190"/>
      <c r="S620" s="43" t="s">
        <v>76</v>
      </c>
      <c r="T620" s="190"/>
      <c r="U620" s="190"/>
      <c r="V620" s="9" t="s">
        <v>77</v>
      </c>
      <c r="W620" s="42" t="s">
        <v>788</v>
      </c>
      <c r="X620" s="208"/>
      <c r="Y620" s="209"/>
    </row>
    <row r="621" spans="1:25" s="66" customFormat="1" ht="48" hidden="1" x14ac:dyDescent="0.2">
      <c r="A621" s="291" t="e">
        <f t="shared" si="32"/>
        <v>#VALUE!</v>
      </c>
      <c r="B621" s="47">
        <f>'USBP MASTER'!B575</f>
        <v>43930</v>
      </c>
      <c r="C621" s="13" t="str">
        <f t="shared" si="33"/>
        <v>USBP</v>
      </c>
      <c r="D621" s="43" t="s">
        <v>28</v>
      </c>
      <c r="E621" s="45" t="s">
        <v>104</v>
      </c>
      <c r="F621" s="45"/>
      <c r="G621" s="44" t="s">
        <v>86</v>
      </c>
      <c r="H621" s="163" t="str">
        <f t="shared" si="34"/>
        <v>Santa Teresa, NM</v>
      </c>
      <c r="I621" s="248">
        <v>1</v>
      </c>
      <c r="J621" s="43" t="s">
        <v>73</v>
      </c>
      <c r="K621" s="43" t="s">
        <v>74</v>
      </c>
      <c r="L621" s="43" t="s">
        <v>73</v>
      </c>
      <c r="M621" s="43" t="s">
        <v>74</v>
      </c>
      <c r="N621" s="43"/>
      <c r="O621" s="11" t="s">
        <v>73</v>
      </c>
      <c r="P621" s="43" t="s">
        <v>73</v>
      </c>
      <c r="Q621" s="44" t="s">
        <v>75</v>
      </c>
      <c r="R621" s="190"/>
      <c r="S621" s="43" t="s">
        <v>76</v>
      </c>
      <c r="T621" s="190"/>
      <c r="U621" s="190"/>
      <c r="V621" s="66" t="s">
        <v>77</v>
      </c>
      <c r="W621" s="42" t="s">
        <v>789</v>
      </c>
      <c r="X621" s="50"/>
      <c r="Y621" s="200"/>
    </row>
    <row r="622" spans="1:25" s="66" customFormat="1" ht="48" hidden="1" x14ac:dyDescent="0.2">
      <c r="A622" s="291" t="e">
        <f t="shared" si="32"/>
        <v>#VALUE!</v>
      </c>
      <c r="B622" s="47">
        <v>43930</v>
      </c>
      <c r="C622" s="13" t="str">
        <f t="shared" si="33"/>
        <v>USBP</v>
      </c>
      <c r="D622" s="43" t="s">
        <v>28</v>
      </c>
      <c r="E622" s="45" t="s">
        <v>104</v>
      </c>
      <c r="F622" s="45"/>
      <c r="G622" s="44" t="s">
        <v>86</v>
      </c>
      <c r="H622" s="163" t="str">
        <f t="shared" si="34"/>
        <v>Santa Teresa, NM</v>
      </c>
      <c r="I622" s="248">
        <v>1</v>
      </c>
      <c r="J622" s="43" t="s">
        <v>73</v>
      </c>
      <c r="K622" s="43" t="s">
        <v>74</v>
      </c>
      <c r="L622" s="43" t="s">
        <v>73</v>
      </c>
      <c r="M622" s="43" t="s">
        <v>74</v>
      </c>
      <c r="N622" s="43"/>
      <c r="O622" s="11" t="s">
        <v>73</v>
      </c>
      <c r="P622" s="43" t="s">
        <v>73</v>
      </c>
      <c r="Q622" s="44" t="s">
        <v>75</v>
      </c>
      <c r="R622" s="190"/>
      <c r="S622" s="43" t="s">
        <v>76</v>
      </c>
      <c r="T622" s="190"/>
      <c r="U622" s="190"/>
      <c r="V622" s="66" t="s">
        <v>77</v>
      </c>
      <c r="W622" s="42" t="s">
        <v>790</v>
      </c>
      <c r="X622" s="50"/>
      <c r="Y622" s="200"/>
    </row>
    <row r="623" spans="1:25" s="66" customFormat="1" ht="48" hidden="1" x14ac:dyDescent="0.2">
      <c r="A623" s="291" t="e">
        <f t="shared" si="32"/>
        <v>#VALUE!</v>
      </c>
      <c r="B623" s="47">
        <v>43935</v>
      </c>
      <c r="C623" s="13" t="str">
        <f t="shared" si="33"/>
        <v>USBP</v>
      </c>
      <c r="D623" s="43" t="s">
        <v>28</v>
      </c>
      <c r="E623" s="45" t="s">
        <v>109</v>
      </c>
      <c r="F623" s="45"/>
      <c r="G623" s="44" t="s">
        <v>86</v>
      </c>
      <c r="H623" s="163" t="str">
        <f t="shared" si="34"/>
        <v>Las Cruces, NM</v>
      </c>
      <c r="I623" s="248">
        <v>1</v>
      </c>
      <c r="J623" s="43" t="s">
        <v>73</v>
      </c>
      <c r="K623" s="43" t="s">
        <v>74</v>
      </c>
      <c r="L623" s="43" t="s">
        <v>73</v>
      </c>
      <c r="M623" s="43" t="s">
        <v>74</v>
      </c>
      <c r="N623" s="43"/>
      <c r="O623" s="11" t="s">
        <v>74</v>
      </c>
      <c r="P623" s="43" t="s">
        <v>73</v>
      </c>
      <c r="Q623" s="44" t="s">
        <v>75</v>
      </c>
      <c r="R623" s="190"/>
      <c r="S623" s="43" t="s">
        <v>76</v>
      </c>
      <c r="T623" s="190"/>
      <c r="U623" s="190"/>
      <c r="V623" s="66" t="s">
        <v>77</v>
      </c>
      <c r="W623" s="33" t="s">
        <v>791</v>
      </c>
      <c r="X623" s="50"/>
      <c r="Y623" s="200"/>
    </row>
    <row r="624" spans="1:25" s="9" customFormat="1" ht="32" hidden="1" x14ac:dyDescent="0.2">
      <c r="A624" s="291" t="e">
        <f t="shared" si="32"/>
        <v>#VALUE!</v>
      </c>
      <c r="B624" s="13">
        <v>43935</v>
      </c>
      <c r="C624" s="13" t="str">
        <f t="shared" si="33"/>
        <v>USBP</v>
      </c>
      <c r="D624" s="11" t="s">
        <v>27</v>
      </c>
      <c r="E624" s="35" t="s">
        <v>333</v>
      </c>
      <c r="F624" s="35"/>
      <c r="G624" s="2" t="s">
        <v>86</v>
      </c>
      <c r="H624" s="163" t="str">
        <f t="shared" si="34"/>
        <v>Marysville, MI</v>
      </c>
      <c r="I624" s="129">
        <v>1</v>
      </c>
      <c r="J624" s="11" t="s">
        <v>73</v>
      </c>
      <c r="K624" s="11" t="s">
        <v>74</v>
      </c>
      <c r="L624" s="11" t="s">
        <v>73</v>
      </c>
      <c r="M624" s="11" t="s">
        <v>74</v>
      </c>
      <c r="N624" s="11"/>
      <c r="O624" s="11" t="s">
        <v>73</v>
      </c>
      <c r="P624" s="11" t="s">
        <v>73</v>
      </c>
      <c r="Q624" s="2" t="s">
        <v>75</v>
      </c>
      <c r="R624" s="190"/>
      <c r="S624" s="43" t="s">
        <v>76</v>
      </c>
      <c r="T624" s="190"/>
      <c r="U624" s="190"/>
      <c r="V624" s="9" t="s">
        <v>77</v>
      </c>
      <c r="W624" s="33" t="s">
        <v>792</v>
      </c>
      <c r="X624" s="40"/>
      <c r="Y624" s="40"/>
    </row>
    <row r="625" spans="1:25" s="66" customFormat="1" ht="48" hidden="1" x14ac:dyDescent="0.2">
      <c r="A625" s="291" t="e">
        <f t="shared" si="32"/>
        <v>#VALUE!</v>
      </c>
      <c r="B625" s="47">
        <f>'USBP MASTER'!B517</f>
        <v>43930</v>
      </c>
      <c r="C625" s="13" t="str">
        <f t="shared" si="33"/>
        <v>USBP</v>
      </c>
      <c r="D625" s="43" t="s">
        <v>35</v>
      </c>
      <c r="E625" s="43" t="s">
        <v>179</v>
      </c>
      <c r="F625" s="43"/>
      <c r="G625" s="44" t="s">
        <v>89</v>
      </c>
      <c r="H625" s="163" t="str">
        <f t="shared" si="34"/>
        <v>Tucson, AZ</v>
      </c>
      <c r="I625" s="248">
        <v>1</v>
      </c>
      <c r="J625" s="43" t="s">
        <v>73</v>
      </c>
      <c r="K625" s="43" t="s">
        <v>74</v>
      </c>
      <c r="L625" s="43" t="s">
        <v>73</v>
      </c>
      <c r="M625" s="43" t="s">
        <v>74</v>
      </c>
      <c r="N625" s="43"/>
      <c r="O625" s="11" t="s">
        <v>74</v>
      </c>
      <c r="P625" s="43" t="s">
        <v>74</v>
      </c>
      <c r="Q625" s="44"/>
      <c r="R625" s="190"/>
      <c r="S625" s="43" t="s">
        <v>76</v>
      </c>
      <c r="T625" s="190"/>
      <c r="U625" s="190"/>
      <c r="V625" s="228" t="s">
        <v>77</v>
      </c>
      <c r="W625" s="42" t="s">
        <v>793</v>
      </c>
      <c r="X625" s="212"/>
      <c r="Y625" s="53"/>
    </row>
    <row r="626" spans="1:25" s="66" customFormat="1" ht="32" hidden="1" x14ac:dyDescent="0.2">
      <c r="A626" s="291" t="e">
        <f t="shared" si="32"/>
        <v>#VALUE!</v>
      </c>
      <c r="B626" s="47">
        <f>'USBP MASTER'!B511</f>
        <v>43930</v>
      </c>
      <c r="C626" s="13" t="str">
        <f t="shared" si="33"/>
        <v>USBP</v>
      </c>
      <c r="D626" s="43" t="s">
        <v>35</v>
      </c>
      <c r="E626" s="43" t="s">
        <v>35</v>
      </c>
      <c r="F626" s="43" t="s">
        <v>85</v>
      </c>
      <c r="G626" s="44" t="s">
        <v>89</v>
      </c>
      <c r="H626" s="163" t="str">
        <f t="shared" si="34"/>
        <v>Tucson, AZ</v>
      </c>
      <c r="I626" s="248">
        <v>1</v>
      </c>
      <c r="J626" s="43" t="s">
        <v>73</v>
      </c>
      <c r="K626" s="43" t="s">
        <v>74</v>
      </c>
      <c r="L626" s="43" t="s">
        <v>73</v>
      </c>
      <c r="M626" s="43" t="s">
        <v>74</v>
      </c>
      <c r="N626" s="43"/>
      <c r="O626" s="11" t="s">
        <v>73</v>
      </c>
      <c r="P626" s="43" t="s">
        <v>74</v>
      </c>
      <c r="Q626" s="44"/>
      <c r="R626" s="190"/>
      <c r="S626" s="43" t="s">
        <v>76</v>
      </c>
      <c r="T626" s="190"/>
      <c r="U626" s="190"/>
      <c r="V626" s="29" t="s">
        <v>80</v>
      </c>
      <c r="W626" s="42" t="s">
        <v>794</v>
      </c>
      <c r="X626" s="212"/>
      <c r="Y626" s="53"/>
    </row>
    <row r="627" spans="1:25" s="66" customFormat="1" ht="34" hidden="1" x14ac:dyDescent="0.2">
      <c r="A627" s="291" t="e">
        <f t="shared" si="32"/>
        <v>#VALUE!</v>
      </c>
      <c r="B627" s="47">
        <v>43936</v>
      </c>
      <c r="C627" s="13" t="str">
        <f t="shared" si="33"/>
        <v>USBP</v>
      </c>
      <c r="D627" s="43" t="s">
        <v>35</v>
      </c>
      <c r="E627" s="43" t="s">
        <v>501</v>
      </c>
      <c r="F627" s="43"/>
      <c r="G627" s="44" t="s">
        <v>89</v>
      </c>
      <c r="H627" s="163" t="str">
        <f t="shared" si="34"/>
        <v>Nogales, AZ</v>
      </c>
      <c r="I627" s="248">
        <v>1</v>
      </c>
      <c r="J627" s="43" t="s">
        <v>74</v>
      </c>
      <c r="K627" s="43" t="s">
        <v>74</v>
      </c>
      <c r="L627" s="43" t="s">
        <v>73</v>
      </c>
      <c r="M627" s="43" t="s">
        <v>74</v>
      </c>
      <c r="N627" s="43"/>
      <c r="O627" s="11" t="s">
        <v>73</v>
      </c>
      <c r="P627" s="43" t="s">
        <v>73</v>
      </c>
      <c r="Q627" s="44" t="s">
        <v>75</v>
      </c>
      <c r="R627" s="190"/>
      <c r="S627" s="43" t="s">
        <v>76</v>
      </c>
      <c r="T627" s="190"/>
      <c r="U627" s="190"/>
      <c r="V627" s="228" t="s">
        <v>77</v>
      </c>
      <c r="W627" s="192" t="s">
        <v>795</v>
      </c>
      <c r="X627" s="212"/>
      <c r="Y627" s="53"/>
    </row>
    <row r="628" spans="1:25" s="66" customFormat="1" ht="85" hidden="1" x14ac:dyDescent="0.2">
      <c r="A628" s="291" t="e">
        <f t="shared" si="32"/>
        <v>#VALUE!</v>
      </c>
      <c r="B628" s="47">
        <v>43936</v>
      </c>
      <c r="C628" s="13" t="str">
        <f t="shared" si="33"/>
        <v>USBP</v>
      </c>
      <c r="D628" s="43" t="s">
        <v>35</v>
      </c>
      <c r="E628" s="43" t="s">
        <v>177</v>
      </c>
      <c r="F628" s="43"/>
      <c r="G628" s="44" t="s">
        <v>89</v>
      </c>
      <c r="H628" s="163" t="str">
        <f t="shared" si="34"/>
        <v>Why, AZ</v>
      </c>
      <c r="I628" s="248">
        <v>1</v>
      </c>
      <c r="J628" s="43" t="s">
        <v>74</v>
      </c>
      <c r="K628" s="43" t="s">
        <v>74</v>
      </c>
      <c r="L628" s="43" t="s">
        <v>73</v>
      </c>
      <c r="M628" s="43" t="s">
        <v>74</v>
      </c>
      <c r="N628" s="43"/>
      <c r="O628" s="11" t="s">
        <v>73</v>
      </c>
      <c r="P628" s="43" t="s">
        <v>73</v>
      </c>
      <c r="Q628" s="44" t="s">
        <v>75</v>
      </c>
      <c r="R628" s="190"/>
      <c r="S628" s="43" t="s">
        <v>76</v>
      </c>
      <c r="T628" s="190"/>
      <c r="U628" s="190"/>
      <c r="V628" s="228" t="s">
        <v>77</v>
      </c>
      <c r="W628" s="192" t="s">
        <v>796</v>
      </c>
      <c r="X628" s="212"/>
      <c r="Y628" s="53"/>
    </row>
    <row r="629" spans="1:25" s="9" customFormat="1" ht="64" hidden="1" x14ac:dyDescent="0.2">
      <c r="A629" s="291" t="e">
        <f t="shared" si="32"/>
        <v>#VALUE!</v>
      </c>
      <c r="B629" s="13">
        <v>43922</v>
      </c>
      <c r="C629" s="13" t="str">
        <f t="shared" si="33"/>
        <v>USBP</v>
      </c>
      <c r="D629" s="11" t="s">
        <v>33</v>
      </c>
      <c r="E629" s="11" t="s">
        <v>797</v>
      </c>
      <c r="F629" s="11"/>
      <c r="G629" s="2" t="s">
        <v>89</v>
      </c>
      <c r="H629" s="163" t="str">
        <f t="shared" si="34"/>
        <v>San Clemente, CA</v>
      </c>
      <c r="I629" s="129">
        <v>1</v>
      </c>
      <c r="J629" s="11" t="s">
        <v>73</v>
      </c>
      <c r="K629" s="11" t="s">
        <v>74</v>
      </c>
      <c r="L629" s="11" t="s">
        <v>73</v>
      </c>
      <c r="M629" s="11" t="s">
        <v>74</v>
      </c>
      <c r="N629" s="11"/>
      <c r="O629" s="11" t="s">
        <v>74</v>
      </c>
      <c r="P629" s="11" t="s">
        <v>74</v>
      </c>
      <c r="Q629" s="2"/>
      <c r="R629" s="190"/>
      <c r="S629" s="43" t="s">
        <v>76</v>
      </c>
      <c r="T629" s="190"/>
      <c r="U629" s="190"/>
      <c r="V629" s="9" t="s">
        <v>77</v>
      </c>
      <c r="W629" s="33" t="s">
        <v>798</v>
      </c>
      <c r="X629" s="50"/>
      <c r="Y629" s="53"/>
    </row>
    <row r="630" spans="1:25" s="141" customFormat="1" ht="80" hidden="1" x14ac:dyDescent="0.2">
      <c r="A630" s="291" t="e">
        <f t="shared" si="32"/>
        <v>#VALUE!</v>
      </c>
      <c r="B630" s="140">
        <v>43938</v>
      </c>
      <c r="C630" s="13" t="str">
        <f t="shared" si="33"/>
        <v>USBP</v>
      </c>
      <c r="D630" s="141" t="s">
        <v>37</v>
      </c>
      <c r="E630" s="141" t="s">
        <v>799</v>
      </c>
      <c r="G630" s="141" t="s">
        <v>86</v>
      </c>
      <c r="H630" s="163" t="str">
        <f t="shared" si="34"/>
        <v>Blaine, WA</v>
      </c>
      <c r="I630" s="259">
        <v>1</v>
      </c>
      <c r="J630" s="141" t="s">
        <v>73</v>
      </c>
      <c r="K630" s="141" t="s">
        <v>74</v>
      </c>
      <c r="L630" s="142" t="s">
        <v>73</v>
      </c>
      <c r="M630" s="142" t="s">
        <v>74</v>
      </c>
      <c r="N630" s="142"/>
      <c r="O630" s="11" t="s">
        <v>74</v>
      </c>
      <c r="P630" s="142" t="s">
        <v>74</v>
      </c>
      <c r="Q630" s="235"/>
      <c r="R630" s="190"/>
      <c r="S630" s="43" t="s">
        <v>76</v>
      </c>
      <c r="T630" s="190"/>
      <c r="U630" s="190"/>
      <c r="V630" s="141" t="s">
        <v>77</v>
      </c>
      <c r="W630" s="41" t="s">
        <v>800</v>
      </c>
      <c r="Y630" s="142"/>
    </row>
    <row r="631" spans="1:25" s="9" customFormat="1" ht="51" hidden="1" x14ac:dyDescent="0.2">
      <c r="A631" s="291" t="e">
        <f t="shared" si="32"/>
        <v>#VALUE!</v>
      </c>
      <c r="B631" s="1">
        <v>43935</v>
      </c>
      <c r="C631" s="13" t="str">
        <f t="shared" si="33"/>
        <v>USBP</v>
      </c>
      <c r="D631" s="2" t="s">
        <v>26</v>
      </c>
      <c r="E631" s="35" t="s">
        <v>604</v>
      </c>
      <c r="F631" s="35"/>
      <c r="G631" s="2" t="s">
        <v>86</v>
      </c>
      <c r="H631" s="163" t="str">
        <f t="shared" si="34"/>
        <v>Niagara Falls, NY</v>
      </c>
      <c r="I631" s="254">
        <v>1</v>
      </c>
      <c r="J631" s="2" t="s">
        <v>73</v>
      </c>
      <c r="K631" s="2" t="s">
        <v>74</v>
      </c>
      <c r="L631" s="2" t="s">
        <v>73</v>
      </c>
      <c r="M631" s="2" t="s">
        <v>74</v>
      </c>
      <c r="N631" s="2"/>
      <c r="O631" s="11" t="s">
        <v>73</v>
      </c>
      <c r="P631" s="16" t="s">
        <v>74</v>
      </c>
      <c r="Q631" s="2"/>
      <c r="R631" s="190"/>
      <c r="S631" s="43" t="s">
        <v>76</v>
      </c>
      <c r="T631" s="190"/>
      <c r="U631" s="190"/>
      <c r="V631" s="9" t="s">
        <v>96</v>
      </c>
      <c r="W631" s="238" t="s">
        <v>801</v>
      </c>
      <c r="X631" s="51"/>
      <c r="Y631" s="40"/>
    </row>
    <row r="632" spans="1:25" s="9" customFormat="1" ht="48" hidden="1" x14ac:dyDescent="0.2">
      <c r="A632" s="291" t="e">
        <f t="shared" si="32"/>
        <v>#VALUE!</v>
      </c>
      <c r="B632" s="1">
        <v>43929</v>
      </c>
      <c r="C632" s="13" t="str">
        <f t="shared" si="33"/>
        <v>USBP</v>
      </c>
      <c r="D632" s="2" t="s">
        <v>26</v>
      </c>
      <c r="E632" s="35" t="s">
        <v>604</v>
      </c>
      <c r="F632" s="35"/>
      <c r="G632" s="2" t="s">
        <v>86</v>
      </c>
      <c r="H632" s="163" t="str">
        <f t="shared" si="34"/>
        <v>Niagara Falls, NY</v>
      </c>
      <c r="I632" s="254">
        <v>1</v>
      </c>
      <c r="J632" s="2" t="s">
        <v>74</v>
      </c>
      <c r="K632" s="2" t="s">
        <v>74</v>
      </c>
      <c r="L632" s="2" t="s">
        <v>73</v>
      </c>
      <c r="M632" s="2" t="s">
        <v>74</v>
      </c>
      <c r="N632" s="2"/>
      <c r="O632" s="11" t="s">
        <v>73</v>
      </c>
      <c r="P632" s="16" t="s">
        <v>74</v>
      </c>
      <c r="Q632" s="2"/>
      <c r="R632" s="190"/>
      <c r="S632" s="43" t="s">
        <v>76</v>
      </c>
      <c r="T632" s="190"/>
      <c r="U632" s="190"/>
      <c r="V632" s="9" t="s">
        <v>96</v>
      </c>
      <c r="W632" s="33" t="s">
        <v>802</v>
      </c>
      <c r="X632" s="51"/>
      <c r="Y632" s="40"/>
    </row>
    <row r="633" spans="1:25" s="9" customFormat="1" ht="106" hidden="1" x14ac:dyDescent="0.2">
      <c r="A633" s="291" t="e">
        <f t="shared" si="32"/>
        <v>#VALUE!</v>
      </c>
      <c r="B633" s="1">
        <v>43934</v>
      </c>
      <c r="C633" s="13" t="str">
        <f t="shared" si="33"/>
        <v>USBP</v>
      </c>
      <c r="D633" s="2" t="s">
        <v>15</v>
      </c>
      <c r="E633" s="35" t="s">
        <v>82</v>
      </c>
      <c r="F633" s="35"/>
      <c r="G633" s="2" t="s">
        <v>72</v>
      </c>
      <c r="H633" s="163" t="str">
        <f t="shared" si="34"/>
        <v>Eagle Pass, TX</v>
      </c>
      <c r="I633" s="254">
        <v>1</v>
      </c>
      <c r="J633" s="2" t="s">
        <v>74</v>
      </c>
      <c r="K633" s="2" t="s">
        <v>74</v>
      </c>
      <c r="L633" s="2" t="s">
        <v>73</v>
      </c>
      <c r="M633" s="2" t="s">
        <v>74</v>
      </c>
      <c r="N633" s="2"/>
      <c r="O633" s="11" t="s">
        <v>73</v>
      </c>
      <c r="P633" s="16" t="s">
        <v>73</v>
      </c>
      <c r="Q633" s="2" t="s">
        <v>75</v>
      </c>
      <c r="R633" s="190"/>
      <c r="S633" s="43" t="s">
        <v>76</v>
      </c>
      <c r="T633" s="190"/>
      <c r="U633" s="190"/>
      <c r="V633" s="11" t="s">
        <v>96</v>
      </c>
      <c r="W633" s="196" t="s">
        <v>803</v>
      </c>
      <c r="X633" s="51"/>
      <c r="Y633" s="40"/>
    </row>
    <row r="634" spans="1:25" s="66" customFormat="1" ht="68" hidden="1" x14ac:dyDescent="0.2">
      <c r="A634" s="291" t="e">
        <f t="shared" si="32"/>
        <v>#VALUE!</v>
      </c>
      <c r="B634" s="50">
        <v>43934</v>
      </c>
      <c r="C634" s="13" t="str">
        <f t="shared" si="33"/>
        <v>USBP</v>
      </c>
      <c r="D634" s="45" t="s">
        <v>17</v>
      </c>
      <c r="E634" s="53" t="s">
        <v>128</v>
      </c>
      <c r="F634" s="53"/>
      <c r="G634" s="44" t="s">
        <v>72</v>
      </c>
      <c r="H634" s="163" t="str">
        <f t="shared" si="34"/>
        <v>Hebbronville, TX</v>
      </c>
      <c r="I634" s="249">
        <v>1</v>
      </c>
      <c r="J634" s="45" t="s">
        <v>74</v>
      </c>
      <c r="K634" s="45" t="s">
        <v>74</v>
      </c>
      <c r="L634" s="45" t="s">
        <v>73</v>
      </c>
      <c r="M634" s="45" t="s">
        <v>74</v>
      </c>
      <c r="N634" s="43"/>
      <c r="O634" s="11" t="s">
        <v>74</v>
      </c>
      <c r="P634" s="45" t="s">
        <v>74</v>
      </c>
      <c r="Q634" s="44"/>
      <c r="R634" s="190"/>
      <c r="S634" s="43" t="s">
        <v>76</v>
      </c>
      <c r="T634" s="190"/>
      <c r="U634" s="190"/>
      <c r="V634" s="66" t="s">
        <v>77</v>
      </c>
      <c r="W634" s="192" t="s">
        <v>804</v>
      </c>
      <c r="X634" s="47"/>
      <c r="Y634" s="48"/>
    </row>
    <row r="635" spans="1:25" s="66" customFormat="1" ht="48" hidden="1" x14ac:dyDescent="0.2">
      <c r="A635" s="291" t="e">
        <f t="shared" si="32"/>
        <v>#VALUE!</v>
      </c>
      <c r="B635" s="47">
        <v>43925</v>
      </c>
      <c r="C635" s="13" t="str">
        <f t="shared" si="33"/>
        <v>USBP</v>
      </c>
      <c r="D635" s="43" t="s">
        <v>35</v>
      </c>
      <c r="E635" s="43" t="s">
        <v>270</v>
      </c>
      <c r="F635" s="43"/>
      <c r="G635" s="44" t="s">
        <v>89</v>
      </c>
      <c r="H635" s="163" t="str">
        <f t="shared" si="34"/>
        <v>Casa Grande, AZ</v>
      </c>
      <c r="I635" s="248">
        <v>1</v>
      </c>
      <c r="J635" s="43" t="s">
        <v>73</v>
      </c>
      <c r="K635" s="43" t="s">
        <v>74</v>
      </c>
      <c r="L635" s="43" t="s">
        <v>73</v>
      </c>
      <c r="M635" s="43" t="s">
        <v>74</v>
      </c>
      <c r="N635" s="43"/>
      <c r="O635" s="11" t="s">
        <v>74</v>
      </c>
      <c r="P635" s="43" t="s">
        <v>74</v>
      </c>
      <c r="Q635" s="43"/>
      <c r="R635" s="190"/>
      <c r="S635" s="43" t="s">
        <v>76</v>
      </c>
      <c r="T635" s="190"/>
      <c r="U635" s="190"/>
      <c r="V635" s="228" t="s">
        <v>77</v>
      </c>
      <c r="W635" s="42" t="s">
        <v>805</v>
      </c>
      <c r="X635" s="212"/>
      <c r="Y635" s="53"/>
    </row>
    <row r="636" spans="1:25" s="9" customFormat="1" ht="208" hidden="1" x14ac:dyDescent="0.2">
      <c r="A636" s="291" t="e">
        <f t="shared" si="32"/>
        <v>#VALUE!</v>
      </c>
      <c r="B636" s="13">
        <v>43924</v>
      </c>
      <c r="C636" s="13" t="str">
        <f t="shared" si="33"/>
        <v>USBP</v>
      </c>
      <c r="D636" s="11" t="s">
        <v>33</v>
      </c>
      <c r="E636" s="11" t="s">
        <v>147</v>
      </c>
      <c r="F636" s="11"/>
      <c r="G636" s="2" t="s">
        <v>89</v>
      </c>
      <c r="H636" s="163" t="str">
        <f t="shared" si="34"/>
        <v>San Ysidro, CA</v>
      </c>
      <c r="I636" s="129">
        <v>1</v>
      </c>
      <c r="J636" s="11" t="s">
        <v>73</v>
      </c>
      <c r="K636" s="11" t="s">
        <v>74</v>
      </c>
      <c r="L636" s="11" t="s">
        <v>73</v>
      </c>
      <c r="M636" s="11" t="s">
        <v>74</v>
      </c>
      <c r="N636" s="11"/>
      <c r="O636" s="11" t="s">
        <v>73</v>
      </c>
      <c r="P636" s="11" t="s">
        <v>74</v>
      </c>
      <c r="Q636" s="2"/>
      <c r="R636" s="190"/>
      <c r="S636" s="43" t="s">
        <v>76</v>
      </c>
      <c r="T636" s="190"/>
      <c r="U636" s="190"/>
      <c r="V636" s="9" t="s">
        <v>77</v>
      </c>
      <c r="W636" s="42" t="s">
        <v>806</v>
      </c>
      <c r="X636" s="50"/>
      <c r="Y636" s="53"/>
    </row>
    <row r="637" spans="1:25" s="9" customFormat="1" ht="81" hidden="1" x14ac:dyDescent="0.25">
      <c r="A637" s="291" t="e">
        <f t="shared" si="32"/>
        <v>#VALUE!</v>
      </c>
      <c r="B637" s="13">
        <v>43927</v>
      </c>
      <c r="C637" s="13" t="str">
        <f t="shared" si="33"/>
        <v>USBP</v>
      </c>
      <c r="D637" s="11" t="s">
        <v>20</v>
      </c>
      <c r="E637" s="11" t="s">
        <v>20</v>
      </c>
      <c r="F637" s="11"/>
      <c r="G637" s="2" t="s">
        <v>72</v>
      </c>
      <c r="H637" s="163" t="str">
        <f t="shared" si="34"/>
        <v>Edinburg, TX</v>
      </c>
      <c r="I637" s="129">
        <v>1</v>
      </c>
      <c r="J637" s="11" t="s">
        <v>74</v>
      </c>
      <c r="K637" s="11" t="s">
        <v>74</v>
      </c>
      <c r="L637" s="11" t="s">
        <v>74</v>
      </c>
      <c r="M637" s="11" t="s">
        <v>74</v>
      </c>
      <c r="N637" s="11"/>
      <c r="O637" s="11" t="s">
        <v>74</v>
      </c>
      <c r="P637" s="11" t="s">
        <v>74</v>
      </c>
      <c r="Q637" s="2"/>
      <c r="R637" s="190"/>
      <c r="S637" s="43" t="s">
        <v>76</v>
      </c>
      <c r="T637" s="190"/>
      <c r="U637" s="190"/>
      <c r="V637" s="9" t="s">
        <v>77</v>
      </c>
      <c r="W637" s="42" t="s">
        <v>807</v>
      </c>
      <c r="X637" s="208"/>
      <c r="Y637" s="209"/>
    </row>
    <row r="638" spans="1:25" s="9" customFormat="1" ht="80" hidden="1" x14ac:dyDescent="0.2">
      <c r="A638" s="291" t="e">
        <f t="shared" si="32"/>
        <v>#VALUE!</v>
      </c>
      <c r="B638" s="13">
        <v>43923</v>
      </c>
      <c r="C638" s="13" t="str">
        <f t="shared" si="33"/>
        <v>USBP</v>
      </c>
      <c r="D638" s="11" t="s">
        <v>28</v>
      </c>
      <c r="E638" s="35" t="s">
        <v>102</v>
      </c>
      <c r="F638" s="35"/>
      <c r="G638" s="2" t="s">
        <v>86</v>
      </c>
      <c r="H638" s="163" t="str">
        <f t="shared" si="34"/>
        <v>El Paso, TX</v>
      </c>
      <c r="I638" s="129">
        <v>1</v>
      </c>
      <c r="J638" s="11" t="s">
        <v>74</v>
      </c>
      <c r="K638" s="11" t="s">
        <v>74</v>
      </c>
      <c r="L638" s="11" t="s">
        <v>73</v>
      </c>
      <c r="M638" s="11" t="s">
        <v>74</v>
      </c>
      <c r="N638" s="11"/>
      <c r="O638" s="11" t="s">
        <v>74</v>
      </c>
      <c r="P638" s="11" t="s">
        <v>74</v>
      </c>
      <c r="Q638" s="2"/>
      <c r="R638" s="190"/>
      <c r="S638" s="43" t="s">
        <v>76</v>
      </c>
      <c r="T638" s="190"/>
      <c r="U638" s="190"/>
      <c r="V638" s="9" t="s">
        <v>77</v>
      </c>
      <c r="W638" s="33" t="s">
        <v>808</v>
      </c>
      <c r="X638" s="50"/>
      <c r="Y638" s="200"/>
    </row>
    <row r="639" spans="1:25" s="66" customFormat="1" ht="48" hidden="1" x14ac:dyDescent="0.2">
      <c r="A639" s="291" t="e">
        <f t="shared" si="32"/>
        <v>#VALUE!</v>
      </c>
      <c r="B639" s="47">
        <v>43935</v>
      </c>
      <c r="C639" s="13" t="str">
        <f t="shared" si="33"/>
        <v>USBP</v>
      </c>
      <c r="D639" s="43" t="s">
        <v>28</v>
      </c>
      <c r="E639" s="45" t="s">
        <v>119</v>
      </c>
      <c r="F639" s="45"/>
      <c r="G639" s="44" t="s">
        <v>86</v>
      </c>
      <c r="H639" s="163" t="str">
        <f t="shared" si="34"/>
        <v>Clint, TX</v>
      </c>
      <c r="I639" s="248">
        <v>1</v>
      </c>
      <c r="J639" s="43" t="s">
        <v>73</v>
      </c>
      <c r="K639" s="43" t="s">
        <v>74</v>
      </c>
      <c r="L639" s="43" t="s">
        <v>73</v>
      </c>
      <c r="M639" s="43" t="s">
        <v>74</v>
      </c>
      <c r="N639" s="43"/>
      <c r="O639" s="11" t="s">
        <v>74</v>
      </c>
      <c r="P639" s="43" t="s">
        <v>74</v>
      </c>
      <c r="Q639" s="44"/>
      <c r="R639" s="190"/>
      <c r="S639" s="43" t="s">
        <v>76</v>
      </c>
      <c r="T639" s="190"/>
      <c r="U639" s="190"/>
      <c r="V639" s="66" t="s">
        <v>77</v>
      </c>
      <c r="W639" s="33" t="s">
        <v>809</v>
      </c>
      <c r="X639" s="50"/>
      <c r="Y639" s="200"/>
    </row>
    <row r="640" spans="1:25" s="66" customFormat="1" ht="48" hidden="1" x14ac:dyDescent="0.2">
      <c r="A640" s="291" t="e">
        <f t="shared" si="32"/>
        <v>#VALUE!</v>
      </c>
      <c r="B640" s="47">
        <f>'USBP MASTER'!B584</f>
        <v>43920</v>
      </c>
      <c r="C640" s="13" t="str">
        <f t="shared" si="33"/>
        <v>USBP</v>
      </c>
      <c r="D640" s="43" t="s">
        <v>35</v>
      </c>
      <c r="E640" s="43" t="s">
        <v>170</v>
      </c>
      <c r="F640" s="43"/>
      <c r="G640" s="44" t="s">
        <v>89</v>
      </c>
      <c r="H640" s="163" t="str">
        <f t="shared" si="34"/>
        <v>Willcox, AZ</v>
      </c>
      <c r="I640" s="248">
        <v>1</v>
      </c>
      <c r="J640" s="43" t="s">
        <v>73</v>
      </c>
      <c r="K640" s="43" t="s">
        <v>74</v>
      </c>
      <c r="L640" s="43" t="s">
        <v>73</v>
      </c>
      <c r="M640" s="43" t="s">
        <v>74</v>
      </c>
      <c r="N640" s="11" t="s">
        <v>810</v>
      </c>
      <c r="O640" s="11" t="s">
        <v>73</v>
      </c>
      <c r="P640" s="43" t="s">
        <v>74</v>
      </c>
      <c r="Q640" s="44"/>
      <c r="R640" s="190"/>
      <c r="S640" s="43" t="s">
        <v>76</v>
      </c>
      <c r="T640" s="190"/>
      <c r="U640" s="190"/>
      <c r="V640" s="228" t="s">
        <v>77</v>
      </c>
      <c r="W640" s="236" t="s">
        <v>811</v>
      </c>
      <c r="X640" s="212"/>
      <c r="Y640" s="53"/>
    </row>
    <row r="641" spans="1:25" s="66" customFormat="1" ht="85" hidden="1" x14ac:dyDescent="0.2">
      <c r="A641" s="291" t="e">
        <f t="shared" si="32"/>
        <v>#VALUE!</v>
      </c>
      <c r="B641" s="50">
        <f>'USBP MASTER'!B678</f>
        <v>43937</v>
      </c>
      <c r="C641" s="13" t="str">
        <f t="shared" si="33"/>
        <v>USBP</v>
      </c>
      <c r="D641" s="45" t="s">
        <v>17</v>
      </c>
      <c r="E641" s="53" t="s">
        <v>123</v>
      </c>
      <c r="F641" s="53"/>
      <c r="G641" s="44" t="s">
        <v>72</v>
      </c>
      <c r="H641" s="163" t="str">
        <f t="shared" si="34"/>
        <v>Laredo, TX</v>
      </c>
      <c r="I641" s="249">
        <v>1</v>
      </c>
      <c r="J641" s="45" t="s">
        <v>73</v>
      </c>
      <c r="K641" s="45" t="s">
        <v>74</v>
      </c>
      <c r="L641" s="45" t="s">
        <v>73</v>
      </c>
      <c r="M641" s="45" t="s">
        <v>74</v>
      </c>
      <c r="N641" s="43"/>
      <c r="O641" s="11" t="s">
        <v>74</v>
      </c>
      <c r="P641" s="45" t="s">
        <v>74</v>
      </c>
      <c r="Q641" s="44"/>
      <c r="R641" s="190"/>
      <c r="S641" s="43" t="s">
        <v>76</v>
      </c>
      <c r="T641" s="190"/>
      <c r="U641" s="190"/>
      <c r="V641" s="66" t="s">
        <v>77</v>
      </c>
      <c r="W641" s="203" t="s">
        <v>812</v>
      </c>
      <c r="X641" s="47"/>
      <c r="Y641" s="48"/>
    </row>
    <row r="642" spans="1:25" s="9" customFormat="1" ht="48" hidden="1" x14ac:dyDescent="0.2">
      <c r="A642" s="291" t="e">
        <f t="shared" si="32"/>
        <v>#VALUE!</v>
      </c>
      <c r="B642" s="1">
        <v>43926</v>
      </c>
      <c r="C642" s="13" t="str">
        <f t="shared" si="33"/>
        <v>USBP</v>
      </c>
      <c r="D642" s="2" t="s">
        <v>26</v>
      </c>
      <c r="E642" s="35" t="s">
        <v>604</v>
      </c>
      <c r="F642" s="35"/>
      <c r="G642" s="2" t="s">
        <v>86</v>
      </c>
      <c r="H642" s="163" t="str">
        <f t="shared" si="34"/>
        <v>Niagara Falls, NY</v>
      </c>
      <c r="I642" s="254">
        <v>1</v>
      </c>
      <c r="J642" s="2" t="s">
        <v>74</v>
      </c>
      <c r="K642" s="2" t="s">
        <v>74</v>
      </c>
      <c r="L642" s="2" t="s">
        <v>73</v>
      </c>
      <c r="M642" s="2" t="s">
        <v>74</v>
      </c>
      <c r="N642" s="2"/>
      <c r="O642" s="11" t="s">
        <v>73</v>
      </c>
      <c r="P642" s="16" t="s">
        <v>74</v>
      </c>
      <c r="Q642" s="2"/>
      <c r="R642" s="190"/>
      <c r="S642" s="43" t="s">
        <v>76</v>
      </c>
      <c r="T642" s="190"/>
      <c r="U642" s="190"/>
      <c r="V642" s="9" t="s">
        <v>77</v>
      </c>
      <c r="W642" s="33" t="s">
        <v>813</v>
      </c>
      <c r="X642" s="51"/>
      <c r="Y642" s="40"/>
    </row>
    <row r="643" spans="1:25" s="9" customFormat="1" ht="128" hidden="1" x14ac:dyDescent="0.2">
      <c r="A643" s="291" t="e">
        <f t="shared" si="32"/>
        <v>#VALUE!</v>
      </c>
      <c r="B643" s="13">
        <v>43928</v>
      </c>
      <c r="C643" s="13" t="str">
        <f t="shared" si="33"/>
        <v>USBP</v>
      </c>
      <c r="D643" s="11" t="s">
        <v>33</v>
      </c>
      <c r="E643" s="11" t="s">
        <v>33</v>
      </c>
      <c r="F643" s="11" t="s">
        <v>814</v>
      </c>
      <c r="G643" s="2" t="s">
        <v>89</v>
      </c>
      <c r="H643" s="163" t="str">
        <f t="shared" si="34"/>
        <v>Chula Vista, CA</v>
      </c>
      <c r="I643" s="129">
        <v>1</v>
      </c>
      <c r="J643" s="11" t="s">
        <v>74</v>
      </c>
      <c r="K643" s="11" t="s">
        <v>74</v>
      </c>
      <c r="L643" s="11" t="s">
        <v>73</v>
      </c>
      <c r="M643" s="11" t="s">
        <v>74</v>
      </c>
      <c r="N643" s="11"/>
      <c r="O643" s="11" t="s">
        <v>73</v>
      </c>
      <c r="P643" s="11" t="s">
        <v>74</v>
      </c>
      <c r="Q643" s="2"/>
      <c r="R643" s="190"/>
      <c r="S643" s="43" t="s">
        <v>76</v>
      </c>
      <c r="T643" s="190"/>
      <c r="U643" s="190"/>
      <c r="V643" s="9" t="s">
        <v>77</v>
      </c>
      <c r="W643" s="236" t="s">
        <v>815</v>
      </c>
      <c r="X643" s="50"/>
      <c r="Y643" s="53"/>
    </row>
    <row r="644" spans="1:25" s="9" customFormat="1" ht="113" hidden="1" x14ac:dyDescent="0.25">
      <c r="A644" s="291" t="e">
        <f t="shared" ref="A644:A707" si="35">A643+1</f>
        <v>#VALUE!</v>
      </c>
      <c r="B644" s="13">
        <v>43938</v>
      </c>
      <c r="C644" s="13" t="str">
        <f t="shared" si="33"/>
        <v>USBP</v>
      </c>
      <c r="D644" s="11" t="s">
        <v>20</v>
      </c>
      <c r="E644" s="11" t="s">
        <v>20</v>
      </c>
      <c r="F644" s="11" t="s">
        <v>88</v>
      </c>
      <c r="G644" s="2" t="s">
        <v>72</v>
      </c>
      <c r="H644" s="163" t="str">
        <f t="shared" si="34"/>
        <v>Edinburg, TX</v>
      </c>
      <c r="I644" s="129">
        <v>1</v>
      </c>
      <c r="J644" s="11" t="s">
        <v>73</v>
      </c>
      <c r="K644" s="11" t="s">
        <v>74</v>
      </c>
      <c r="L644" s="11" t="s">
        <v>73</v>
      </c>
      <c r="M644" s="11" t="s">
        <v>74</v>
      </c>
      <c r="N644" s="11"/>
      <c r="O644" s="11" t="s">
        <v>73</v>
      </c>
      <c r="P644" s="11" t="s">
        <v>73</v>
      </c>
      <c r="Q644" s="2" t="s">
        <v>75</v>
      </c>
      <c r="R644" s="190"/>
      <c r="S644" s="43" t="s">
        <v>76</v>
      </c>
      <c r="T644" s="190"/>
      <c r="U644" s="190"/>
      <c r="V644" s="9" t="s">
        <v>77</v>
      </c>
      <c r="W644" s="42" t="s">
        <v>816</v>
      </c>
      <c r="X644" s="208"/>
      <c r="Y644" s="209"/>
    </row>
    <row r="645" spans="1:25" s="9" customFormat="1" ht="32" hidden="1" x14ac:dyDescent="0.2">
      <c r="A645" s="291" t="e">
        <f t="shared" si="35"/>
        <v>#VALUE!</v>
      </c>
      <c r="B645" s="13">
        <v>43937</v>
      </c>
      <c r="C645" s="13" t="str">
        <f t="shared" si="33"/>
        <v>USBP</v>
      </c>
      <c r="D645" s="11" t="s">
        <v>22</v>
      </c>
      <c r="E645" s="11" t="s">
        <v>22</v>
      </c>
      <c r="F645" s="11"/>
      <c r="G645" s="2" t="s">
        <v>72</v>
      </c>
      <c r="H645" s="163" t="str">
        <f t="shared" si="34"/>
        <v>Swanton, VT</v>
      </c>
      <c r="I645" s="129">
        <v>1</v>
      </c>
      <c r="J645" s="11" t="s">
        <v>73</v>
      </c>
      <c r="K645" s="11" t="s">
        <v>74</v>
      </c>
      <c r="L645" s="11" t="s">
        <v>73</v>
      </c>
      <c r="M645" s="11" t="s">
        <v>74</v>
      </c>
      <c r="N645" s="11"/>
      <c r="O645" s="11" t="s">
        <v>74</v>
      </c>
      <c r="P645" s="11" t="s">
        <v>74</v>
      </c>
      <c r="Q645" s="2"/>
      <c r="R645" s="190"/>
      <c r="S645" s="43" t="s">
        <v>76</v>
      </c>
      <c r="T645" s="190"/>
      <c r="U645" s="190"/>
      <c r="V645" s="9" t="s">
        <v>426</v>
      </c>
      <c r="W645" s="33" t="s">
        <v>817</v>
      </c>
      <c r="X645" s="11"/>
      <c r="Y645" s="26"/>
    </row>
    <row r="646" spans="1:25" s="9" customFormat="1" ht="32" hidden="1" x14ac:dyDescent="0.2">
      <c r="A646" s="291" t="e">
        <f t="shared" si="35"/>
        <v>#VALUE!</v>
      </c>
      <c r="B646" s="13">
        <v>43937</v>
      </c>
      <c r="C646" s="13" t="str">
        <f t="shared" ref="C646:C709" si="36">"USBP"</f>
        <v>USBP</v>
      </c>
      <c r="D646" s="11" t="s">
        <v>22</v>
      </c>
      <c r="E646" s="11" t="s">
        <v>22</v>
      </c>
      <c r="F646" s="11"/>
      <c r="G646" s="2" t="s">
        <v>72</v>
      </c>
      <c r="H646" s="163" t="str">
        <f t="shared" si="34"/>
        <v>Swanton, VT</v>
      </c>
      <c r="I646" s="129">
        <v>1</v>
      </c>
      <c r="J646" s="11" t="s">
        <v>73</v>
      </c>
      <c r="K646" s="11" t="s">
        <v>74</v>
      </c>
      <c r="L646" s="11" t="s">
        <v>73</v>
      </c>
      <c r="M646" s="11" t="s">
        <v>74</v>
      </c>
      <c r="N646" s="11"/>
      <c r="O646" s="11" t="s">
        <v>74</v>
      </c>
      <c r="P646" s="11" t="s">
        <v>74</v>
      </c>
      <c r="Q646" s="2"/>
      <c r="R646" s="190"/>
      <c r="S646" s="43" t="s">
        <v>76</v>
      </c>
      <c r="T646" s="190"/>
      <c r="U646" s="190"/>
      <c r="V646" s="9" t="s">
        <v>426</v>
      </c>
      <c r="W646" s="33" t="s">
        <v>818</v>
      </c>
      <c r="X646" s="11"/>
      <c r="Y646" s="26"/>
    </row>
    <row r="647" spans="1:25" s="9" customFormat="1" ht="48" hidden="1" x14ac:dyDescent="0.2">
      <c r="A647" s="291" t="e">
        <f t="shared" si="35"/>
        <v>#VALUE!</v>
      </c>
      <c r="B647" s="13">
        <v>43938</v>
      </c>
      <c r="C647" s="13" t="str">
        <f t="shared" si="36"/>
        <v>USBP</v>
      </c>
      <c r="D647" s="11" t="s">
        <v>22</v>
      </c>
      <c r="E647" s="11" t="s">
        <v>22</v>
      </c>
      <c r="F647" s="11" t="s">
        <v>39</v>
      </c>
      <c r="G647" s="2" t="s">
        <v>72</v>
      </c>
      <c r="H647" s="163" t="str">
        <f t="shared" si="34"/>
        <v>Swanton, VT</v>
      </c>
      <c r="I647" s="129">
        <v>1</v>
      </c>
      <c r="J647" s="11" t="s">
        <v>74</v>
      </c>
      <c r="K647" s="11" t="s">
        <v>74</v>
      </c>
      <c r="L647" s="11" t="s">
        <v>73</v>
      </c>
      <c r="M647" s="11" t="s">
        <v>74</v>
      </c>
      <c r="N647" s="11"/>
      <c r="O647" s="11" t="s">
        <v>73</v>
      </c>
      <c r="P647" s="11" t="s">
        <v>73</v>
      </c>
      <c r="Q647" s="2" t="s">
        <v>75</v>
      </c>
      <c r="R647" s="190"/>
      <c r="S647" s="43" t="s">
        <v>76</v>
      </c>
      <c r="T647" s="190"/>
      <c r="U647" s="190"/>
      <c r="V647" s="9" t="s">
        <v>426</v>
      </c>
      <c r="W647" s="33" t="s">
        <v>819</v>
      </c>
      <c r="X647" s="11"/>
      <c r="Y647" s="26"/>
    </row>
    <row r="648" spans="1:25" s="9" customFormat="1" ht="48" hidden="1" x14ac:dyDescent="0.2">
      <c r="A648" s="291" t="e">
        <f t="shared" si="35"/>
        <v>#VALUE!</v>
      </c>
      <c r="B648" s="46">
        <v>43935</v>
      </c>
      <c r="C648" s="13" t="str">
        <f t="shared" si="36"/>
        <v>USBP</v>
      </c>
      <c r="D648" s="45" t="s">
        <v>29</v>
      </c>
      <c r="E648" s="35" t="s">
        <v>376</v>
      </c>
      <c r="F648" s="35"/>
      <c r="G648" s="44" t="s">
        <v>86</v>
      </c>
      <c r="H648" s="163" t="str">
        <f t="shared" si="34"/>
        <v>Babb, MT</v>
      </c>
      <c r="I648" s="249">
        <v>1</v>
      </c>
      <c r="J648" s="45" t="s">
        <v>74</v>
      </c>
      <c r="K648" s="45" t="s">
        <v>74</v>
      </c>
      <c r="L648" s="45" t="s">
        <v>74</v>
      </c>
      <c r="M648" s="45" t="s">
        <v>74</v>
      </c>
      <c r="N648" s="43"/>
      <c r="O648" s="11" t="s">
        <v>74</v>
      </c>
      <c r="P648" s="43" t="s">
        <v>73</v>
      </c>
      <c r="Q648" s="44" t="s">
        <v>75</v>
      </c>
      <c r="R648" s="190"/>
      <c r="S648" s="43" t="s">
        <v>76</v>
      </c>
      <c r="T648" s="190"/>
      <c r="U648" s="190"/>
      <c r="V648" s="9" t="s">
        <v>96</v>
      </c>
      <c r="W648" s="33" t="s">
        <v>820</v>
      </c>
      <c r="X648" s="47"/>
      <c r="Y648" s="48"/>
    </row>
    <row r="649" spans="1:25" s="9" customFormat="1" ht="48" hidden="1" x14ac:dyDescent="0.2">
      <c r="A649" s="291" t="e">
        <f t="shared" si="35"/>
        <v>#VALUE!</v>
      </c>
      <c r="B649" s="46">
        <v>43935</v>
      </c>
      <c r="C649" s="13" t="str">
        <f t="shared" si="36"/>
        <v>USBP</v>
      </c>
      <c r="D649" s="45" t="s">
        <v>29</v>
      </c>
      <c r="E649" s="35" t="s">
        <v>376</v>
      </c>
      <c r="F649" s="35"/>
      <c r="G649" s="44" t="s">
        <v>86</v>
      </c>
      <c r="H649" s="163" t="str">
        <f t="shared" si="34"/>
        <v>Babb, MT</v>
      </c>
      <c r="I649" s="249">
        <v>1</v>
      </c>
      <c r="J649" s="45" t="s">
        <v>74</v>
      </c>
      <c r="K649" s="45" t="s">
        <v>74</v>
      </c>
      <c r="L649" s="45" t="s">
        <v>74</v>
      </c>
      <c r="M649" s="45" t="s">
        <v>74</v>
      </c>
      <c r="N649" s="43"/>
      <c r="O649" s="11" t="s">
        <v>74</v>
      </c>
      <c r="P649" s="43" t="s">
        <v>73</v>
      </c>
      <c r="Q649" s="44" t="s">
        <v>75</v>
      </c>
      <c r="R649" s="190"/>
      <c r="S649" s="43" t="s">
        <v>76</v>
      </c>
      <c r="T649" s="190"/>
      <c r="U649" s="190"/>
      <c r="V649" s="9" t="s">
        <v>96</v>
      </c>
      <c r="W649" s="33" t="s">
        <v>820</v>
      </c>
      <c r="X649" s="47"/>
      <c r="Y649" s="48"/>
    </row>
    <row r="650" spans="1:25" s="9" customFormat="1" ht="65" hidden="1" x14ac:dyDescent="0.25">
      <c r="A650" s="291" t="e">
        <f t="shared" si="35"/>
        <v>#VALUE!</v>
      </c>
      <c r="B650" s="13">
        <v>43935</v>
      </c>
      <c r="C650" s="13" t="str">
        <f t="shared" si="36"/>
        <v>USBP</v>
      </c>
      <c r="D650" s="11" t="s">
        <v>20</v>
      </c>
      <c r="E650" s="11" t="s">
        <v>139</v>
      </c>
      <c r="F650" s="11"/>
      <c r="G650" s="2" t="s">
        <v>72</v>
      </c>
      <c r="H650" s="163" t="str">
        <f t="shared" si="34"/>
        <v>Falfurrias, TX</v>
      </c>
      <c r="I650" s="129">
        <v>1</v>
      </c>
      <c r="J650" s="11" t="s">
        <v>73</v>
      </c>
      <c r="K650" s="11" t="s">
        <v>74</v>
      </c>
      <c r="L650" s="11" t="s">
        <v>73</v>
      </c>
      <c r="M650" s="11" t="s">
        <v>74</v>
      </c>
      <c r="N650" s="11"/>
      <c r="O650" s="11" t="s">
        <v>73</v>
      </c>
      <c r="P650" s="11" t="s">
        <v>73</v>
      </c>
      <c r="Q650" s="2" t="s">
        <v>75</v>
      </c>
      <c r="R650" s="190"/>
      <c r="S650" s="43" t="s">
        <v>76</v>
      </c>
      <c r="T650" s="190"/>
      <c r="U650" s="190"/>
      <c r="V650" s="9" t="s">
        <v>77</v>
      </c>
      <c r="W650" s="42" t="s">
        <v>821</v>
      </c>
      <c r="X650" s="208"/>
      <c r="Y650" s="209"/>
    </row>
    <row r="651" spans="1:25" s="66" customFormat="1" ht="48" hidden="1" x14ac:dyDescent="0.2">
      <c r="A651" s="291" t="e">
        <f t="shared" si="35"/>
        <v>#VALUE!</v>
      </c>
      <c r="B651" s="50">
        <v>43931</v>
      </c>
      <c r="C651" s="13" t="str">
        <f t="shared" si="36"/>
        <v>USBP</v>
      </c>
      <c r="D651" s="45" t="s">
        <v>17</v>
      </c>
      <c r="E651" s="53" t="s">
        <v>123</v>
      </c>
      <c r="F651" s="53"/>
      <c r="G651" s="44" t="s">
        <v>72</v>
      </c>
      <c r="H651" s="163" t="str">
        <f t="shared" si="34"/>
        <v>Laredo, TX</v>
      </c>
      <c r="I651" s="249">
        <v>1</v>
      </c>
      <c r="J651" s="45" t="s">
        <v>73</v>
      </c>
      <c r="K651" s="45" t="s">
        <v>74</v>
      </c>
      <c r="L651" s="45" t="s">
        <v>74</v>
      </c>
      <c r="M651" s="45" t="s">
        <v>74</v>
      </c>
      <c r="N651" s="43"/>
      <c r="O651" s="11" t="s">
        <v>73</v>
      </c>
      <c r="P651" s="45" t="s">
        <v>73</v>
      </c>
      <c r="Q651" s="44" t="s">
        <v>75</v>
      </c>
      <c r="R651" s="190"/>
      <c r="S651" s="43" t="s">
        <v>76</v>
      </c>
      <c r="T651" s="190"/>
      <c r="U651" s="190"/>
      <c r="V651" s="66" t="s">
        <v>77</v>
      </c>
      <c r="W651" s="237" t="s">
        <v>822</v>
      </c>
      <c r="X651" s="47"/>
      <c r="Y651" s="48"/>
    </row>
    <row r="652" spans="1:25" s="9" customFormat="1" ht="113" hidden="1" x14ac:dyDescent="0.25">
      <c r="A652" s="291" t="e">
        <f t="shared" si="35"/>
        <v>#VALUE!</v>
      </c>
      <c r="B652" s="13">
        <v>43938</v>
      </c>
      <c r="C652" s="13" t="str">
        <f t="shared" si="36"/>
        <v>USBP</v>
      </c>
      <c r="D652" s="11" t="s">
        <v>20</v>
      </c>
      <c r="E652" s="11" t="s">
        <v>20</v>
      </c>
      <c r="F652" s="11" t="s">
        <v>88</v>
      </c>
      <c r="G652" s="2" t="s">
        <v>72</v>
      </c>
      <c r="H652" s="163" t="str">
        <f t="shared" si="34"/>
        <v>Edinburg, TX</v>
      </c>
      <c r="I652" s="129">
        <v>1</v>
      </c>
      <c r="J652" s="11" t="s">
        <v>73</v>
      </c>
      <c r="K652" s="11" t="s">
        <v>74</v>
      </c>
      <c r="L652" s="11" t="s">
        <v>73</v>
      </c>
      <c r="M652" s="11" t="s">
        <v>74</v>
      </c>
      <c r="N652" s="11"/>
      <c r="O652" s="11" t="s">
        <v>74</v>
      </c>
      <c r="P652" s="11" t="s">
        <v>73</v>
      </c>
      <c r="Q652" s="2" t="s">
        <v>75</v>
      </c>
      <c r="R652" s="190"/>
      <c r="S652" s="43" t="s">
        <v>76</v>
      </c>
      <c r="T652" s="190"/>
      <c r="U652" s="190"/>
      <c r="V652" s="9" t="s">
        <v>77</v>
      </c>
      <c r="W652" s="42" t="s">
        <v>823</v>
      </c>
      <c r="X652" s="208"/>
      <c r="Y652" s="209"/>
    </row>
    <row r="653" spans="1:25" s="9" customFormat="1" ht="136" hidden="1" x14ac:dyDescent="0.2">
      <c r="A653" s="291" t="e">
        <f t="shared" si="35"/>
        <v>#VALUE!</v>
      </c>
      <c r="B653" s="1">
        <v>43919</v>
      </c>
      <c r="C653" s="13" t="str">
        <f t="shared" si="36"/>
        <v>USBP</v>
      </c>
      <c r="D653" s="2" t="s">
        <v>26</v>
      </c>
      <c r="E653" s="35" t="s">
        <v>26</v>
      </c>
      <c r="F653" s="35"/>
      <c r="G653" s="2" t="s">
        <v>86</v>
      </c>
      <c r="H653" s="163" t="str">
        <f t="shared" si="34"/>
        <v>Grand Island, NY</v>
      </c>
      <c r="I653" s="254">
        <v>1</v>
      </c>
      <c r="J653" s="2" t="s">
        <v>74</v>
      </c>
      <c r="K653" s="2" t="s">
        <v>73</v>
      </c>
      <c r="L653" s="2" t="s">
        <v>73</v>
      </c>
      <c r="M653" s="2" t="s">
        <v>74</v>
      </c>
      <c r="N653" s="2" t="s">
        <v>619</v>
      </c>
      <c r="O653" s="11" t="s">
        <v>73</v>
      </c>
      <c r="P653" s="16" t="s">
        <v>74</v>
      </c>
      <c r="Q653" s="2"/>
      <c r="R653" s="190"/>
      <c r="S653" s="43" t="s">
        <v>76</v>
      </c>
      <c r="T653" s="190"/>
      <c r="U653" s="190"/>
      <c r="V653" s="9" t="s">
        <v>160</v>
      </c>
      <c r="W653" s="192" t="s">
        <v>824</v>
      </c>
      <c r="X653" s="51"/>
      <c r="Y653" s="40"/>
    </row>
    <row r="654" spans="1:25" s="9" customFormat="1" ht="85" hidden="1" x14ac:dyDescent="0.2">
      <c r="A654" s="291" t="e">
        <f t="shared" si="35"/>
        <v>#VALUE!</v>
      </c>
      <c r="B654" s="1">
        <v>43924</v>
      </c>
      <c r="C654" s="13" t="str">
        <f t="shared" si="36"/>
        <v>USBP</v>
      </c>
      <c r="D654" s="2" t="s">
        <v>26</v>
      </c>
      <c r="E654" s="35" t="s">
        <v>739</v>
      </c>
      <c r="F654" s="35"/>
      <c r="G654" s="2" t="s">
        <v>86</v>
      </c>
      <c r="H654" s="163" t="str">
        <f t="shared" si="34"/>
        <v>Erie, PA</v>
      </c>
      <c r="I654" s="254">
        <v>1</v>
      </c>
      <c r="J654" s="2" t="s">
        <v>74</v>
      </c>
      <c r="K654" s="2" t="s">
        <v>74</v>
      </c>
      <c r="L654" s="2" t="s">
        <v>73</v>
      </c>
      <c r="M654" s="2" t="s">
        <v>74</v>
      </c>
      <c r="N654" s="2"/>
      <c r="O654" s="11" t="s">
        <v>73</v>
      </c>
      <c r="P654" s="16" t="s">
        <v>74</v>
      </c>
      <c r="Q654" s="2"/>
      <c r="R654" s="190"/>
      <c r="S654" s="43" t="s">
        <v>76</v>
      </c>
      <c r="T654" s="190"/>
      <c r="U654" s="190"/>
      <c r="V654" s="9" t="s">
        <v>77</v>
      </c>
      <c r="W654" s="192" t="s">
        <v>825</v>
      </c>
      <c r="X654" s="51"/>
      <c r="Y654" s="40"/>
    </row>
    <row r="655" spans="1:25" s="9" customFormat="1" ht="227" hidden="1" x14ac:dyDescent="0.25">
      <c r="A655" s="291" t="e">
        <f t="shared" si="35"/>
        <v>#VALUE!</v>
      </c>
      <c r="B655" s="13">
        <v>43929</v>
      </c>
      <c r="C655" s="13" t="str">
        <f t="shared" si="36"/>
        <v>USBP</v>
      </c>
      <c r="D655" s="11" t="s">
        <v>20</v>
      </c>
      <c r="E655" s="11" t="s">
        <v>139</v>
      </c>
      <c r="F655" s="11"/>
      <c r="G655" s="2" t="s">
        <v>72</v>
      </c>
      <c r="H655" s="163" t="str">
        <f t="shared" si="34"/>
        <v>Falfurrias, TX</v>
      </c>
      <c r="I655" s="129">
        <v>1</v>
      </c>
      <c r="J655" s="11" t="s">
        <v>73</v>
      </c>
      <c r="K655" s="11" t="s">
        <v>74</v>
      </c>
      <c r="L655" s="11" t="s">
        <v>73</v>
      </c>
      <c r="M655" s="11" t="s">
        <v>74</v>
      </c>
      <c r="N655" s="11"/>
      <c r="O655" s="11" t="s">
        <v>74</v>
      </c>
      <c r="P655" s="11" t="s">
        <v>73</v>
      </c>
      <c r="Q655" s="2" t="s">
        <v>75</v>
      </c>
      <c r="R655" s="190"/>
      <c r="S655" s="43" t="s">
        <v>76</v>
      </c>
      <c r="T655" s="190"/>
      <c r="U655" s="190"/>
      <c r="V655" s="9" t="s">
        <v>91</v>
      </c>
      <c r="W655" s="196" t="s">
        <v>826</v>
      </c>
      <c r="X655" s="208"/>
      <c r="Y655" s="209"/>
    </row>
    <row r="656" spans="1:25" s="66" customFormat="1" ht="32" hidden="1" x14ac:dyDescent="0.2">
      <c r="A656" s="291" t="e">
        <f t="shared" si="35"/>
        <v>#VALUE!</v>
      </c>
      <c r="B656" s="47">
        <v>43928</v>
      </c>
      <c r="C656" s="13" t="str">
        <f t="shared" si="36"/>
        <v>USBP</v>
      </c>
      <c r="D656" s="43" t="s">
        <v>28</v>
      </c>
      <c r="E656" s="45" t="s">
        <v>28</v>
      </c>
      <c r="F656" s="45" t="s">
        <v>107</v>
      </c>
      <c r="G656" s="44" t="s">
        <v>86</v>
      </c>
      <c r="H656" s="163" t="str">
        <f t="shared" si="34"/>
        <v>El Paso, TX</v>
      </c>
      <c r="I656" s="248">
        <v>1</v>
      </c>
      <c r="J656" s="43" t="s">
        <v>74</v>
      </c>
      <c r="K656" s="43" t="s">
        <v>74</v>
      </c>
      <c r="L656" s="43" t="s">
        <v>73</v>
      </c>
      <c r="M656" s="43" t="s">
        <v>74</v>
      </c>
      <c r="N656" s="43"/>
      <c r="O656" s="11" t="s">
        <v>74</v>
      </c>
      <c r="P656" s="43" t="s">
        <v>74</v>
      </c>
      <c r="Q656" s="44"/>
      <c r="R656" s="190"/>
      <c r="S656" s="43" t="s">
        <v>76</v>
      </c>
      <c r="T656" s="190"/>
      <c r="U656" s="190"/>
      <c r="V656" s="66" t="s">
        <v>160</v>
      </c>
      <c r="W656" s="42" t="s">
        <v>827</v>
      </c>
      <c r="X656" s="50"/>
      <c r="Y656" s="200"/>
    </row>
    <row r="657" spans="1:25" s="9" customFormat="1" ht="64" hidden="1" x14ac:dyDescent="0.2">
      <c r="A657" s="291" t="e">
        <f t="shared" si="35"/>
        <v>#VALUE!</v>
      </c>
      <c r="B657" s="13">
        <v>43937</v>
      </c>
      <c r="C657" s="13" t="str">
        <f t="shared" si="36"/>
        <v>USBP</v>
      </c>
      <c r="D657" s="11" t="s">
        <v>27</v>
      </c>
      <c r="E657" s="35" t="s">
        <v>200</v>
      </c>
      <c r="F657" s="35"/>
      <c r="G657" s="2" t="s">
        <v>86</v>
      </c>
      <c r="H657" s="163" t="str">
        <f t="shared" si="34"/>
        <v>Gibralter, MI</v>
      </c>
      <c r="I657" s="129">
        <v>1</v>
      </c>
      <c r="J657" s="11" t="s">
        <v>74</v>
      </c>
      <c r="K657" s="11" t="s">
        <v>74</v>
      </c>
      <c r="L657" s="11" t="s">
        <v>73</v>
      </c>
      <c r="M657" s="11" t="s">
        <v>74</v>
      </c>
      <c r="N657" s="11"/>
      <c r="O657" s="11" t="s">
        <v>74</v>
      </c>
      <c r="P657" s="11" t="s">
        <v>74</v>
      </c>
      <c r="Q657" s="2"/>
      <c r="R657" s="190"/>
      <c r="S657" s="43" t="s">
        <v>76</v>
      </c>
      <c r="T657" s="190"/>
      <c r="U657" s="190"/>
      <c r="V657" s="9" t="s">
        <v>77</v>
      </c>
      <c r="W657" s="33" t="s">
        <v>828</v>
      </c>
      <c r="X657" s="40"/>
      <c r="Y657" s="40"/>
    </row>
    <row r="658" spans="1:25" s="141" customFormat="1" ht="48" hidden="1" x14ac:dyDescent="0.2">
      <c r="A658" s="291" t="e">
        <f t="shared" si="35"/>
        <v>#VALUE!</v>
      </c>
      <c r="B658" s="140">
        <v>43940</v>
      </c>
      <c r="C658" s="13" t="str">
        <f t="shared" si="36"/>
        <v>USBP</v>
      </c>
      <c r="D658" s="141" t="s">
        <v>25</v>
      </c>
      <c r="E658" s="141" t="s">
        <v>829</v>
      </c>
      <c r="G658" s="141" t="s">
        <v>86</v>
      </c>
      <c r="H658" s="163" t="str">
        <f t="shared" si="34"/>
        <v>Van Horn, TX</v>
      </c>
      <c r="I658" s="259">
        <v>1</v>
      </c>
      <c r="J658" s="141" t="s">
        <v>73</v>
      </c>
      <c r="K658" s="141" t="s">
        <v>74</v>
      </c>
      <c r="L658" s="142" t="s">
        <v>73</v>
      </c>
      <c r="M658" s="142" t="s">
        <v>74</v>
      </c>
      <c r="N658" s="142"/>
      <c r="O658" s="11" t="s">
        <v>74</v>
      </c>
      <c r="P658" s="142" t="s">
        <v>74</v>
      </c>
      <c r="Q658" s="235"/>
      <c r="R658" s="190"/>
      <c r="S658" s="43" t="s">
        <v>76</v>
      </c>
      <c r="T658" s="190"/>
      <c r="U658" s="190"/>
      <c r="V658" s="141" t="s">
        <v>77</v>
      </c>
      <c r="W658" s="42" t="s">
        <v>830</v>
      </c>
      <c r="Y658" s="142"/>
    </row>
    <row r="659" spans="1:25" s="9" customFormat="1" ht="96" hidden="1" x14ac:dyDescent="0.2">
      <c r="A659" s="291" t="e">
        <f t="shared" si="35"/>
        <v>#VALUE!</v>
      </c>
      <c r="B659" s="13">
        <v>43931</v>
      </c>
      <c r="C659" s="13" t="str">
        <f t="shared" si="36"/>
        <v>USBP</v>
      </c>
      <c r="D659" s="11" t="s">
        <v>33</v>
      </c>
      <c r="E659" s="11" t="s">
        <v>263</v>
      </c>
      <c r="F659" s="11"/>
      <c r="G659" s="2" t="s">
        <v>89</v>
      </c>
      <c r="H659" s="163" t="str">
        <f t="shared" si="34"/>
        <v>Pine Valley, CA</v>
      </c>
      <c r="I659" s="129">
        <v>1</v>
      </c>
      <c r="J659" s="11" t="s">
        <v>73</v>
      </c>
      <c r="K659" s="11" t="s">
        <v>74</v>
      </c>
      <c r="L659" s="11" t="s">
        <v>73</v>
      </c>
      <c r="M659" s="11" t="s">
        <v>74</v>
      </c>
      <c r="N659" s="11"/>
      <c r="O659" s="11" t="s">
        <v>74</v>
      </c>
      <c r="P659" s="11" t="s">
        <v>74</v>
      </c>
      <c r="Q659" s="2"/>
      <c r="R659" s="190"/>
      <c r="S659" s="43" t="s">
        <v>76</v>
      </c>
      <c r="T659" s="190"/>
      <c r="U659" s="190"/>
      <c r="V659" s="9" t="s">
        <v>77</v>
      </c>
      <c r="W659" s="42" t="s">
        <v>831</v>
      </c>
      <c r="X659" s="50"/>
      <c r="Y659" s="53"/>
    </row>
    <row r="660" spans="1:25" s="66" customFormat="1" ht="51" hidden="1" x14ac:dyDescent="0.2">
      <c r="A660" s="291" t="e">
        <f t="shared" si="35"/>
        <v>#VALUE!</v>
      </c>
      <c r="B660" s="47">
        <v>43935</v>
      </c>
      <c r="C660" s="13" t="str">
        <f t="shared" si="36"/>
        <v>USBP</v>
      </c>
      <c r="D660" s="43" t="s">
        <v>35</v>
      </c>
      <c r="E660" s="43" t="s">
        <v>501</v>
      </c>
      <c r="F660" s="43"/>
      <c r="G660" s="44" t="s">
        <v>89</v>
      </c>
      <c r="H660" s="163" t="str">
        <f t="shared" si="34"/>
        <v>Nogales, AZ</v>
      </c>
      <c r="I660" s="248">
        <v>1</v>
      </c>
      <c r="J660" s="43" t="s">
        <v>73</v>
      </c>
      <c r="K660" s="43" t="s">
        <v>74</v>
      </c>
      <c r="L660" s="43" t="s">
        <v>73</v>
      </c>
      <c r="M660" s="43" t="s">
        <v>74</v>
      </c>
      <c r="N660" s="43"/>
      <c r="O660" s="11" t="s">
        <v>74</v>
      </c>
      <c r="P660" s="43" t="s">
        <v>74</v>
      </c>
      <c r="Q660" s="44"/>
      <c r="R660" s="190"/>
      <c r="S660" s="43" t="s">
        <v>76</v>
      </c>
      <c r="T660" s="190"/>
      <c r="U660" s="190"/>
      <c r="V660" s="228" t="s">
        <v>77</v>
      </c>
      <c r="W660" s="192" t="s">
        <v>832</v>
      </c>
      <c r="X660" s="212"/>
      <c r="Y660" s="53"/>
    </row>
    <row r="661" spans="1:25" s="66" customFormat="1" ht="64" hidden="1" x14ac:dyDescent="0.2">
      <c r="A661" s="291" t="e">
        <f t="shared" si="35"/>
        <v>#VALUE!</v>
      </c>
      <c r="B661" s="47">
        <v>43924</v>
      </c>
      <c r="C661" s="13" t="str">
        <f t="shared" si="36"/>
        <v>USBP</v>
      </c>
      <c r="D661" s="43" t="s">
        <v>34</v>
      </c>
      <c r="E661" s="45" t="s">
        <v>34</v>
      </c>
      <c r="F661" s="45" t="s">
        <v>85</v>
      </c>
      <c r="G661" s="44" t="s">
        <v>89</v>
      </c>
      <c r="H661" s="163" t="str">
        <f t="shared" si="34"/>
        <v>El Centro, CA</v>
      </c>
      <c r="I661" s="248">
        <v>1</v>
      </c>
      <c r="J661" s="43" t="s">
        <v>73</v>
      </c>
      <c r="K661" s="43" t="s">
        <v>74</v>
      </c>
      <c r="L661" s="43" t="s">
        <v>73</v>
      </c>
      <c r="M661" s="43" t="s">
        <v>74</v>
      </c>
      <c r="N661" s="43"/>
      <c r="O661" s="11" t="s">
        <v>74</v>
      </c>
      <c r="P661" s="43" t="s">
        <v>74</v>
      </c>
      <c r="Q661" s="134"/>
      <c r="R661" s="190"/>
      <c r="S661" s="43" t="s">
        <v>76</v>
      </c>
      <c r="T661" s="190"/>
      <c r="U661" s="190"/>
      <c r="V661" s="66" t="s">
        <v>426</v>
      </c>
      <c r="W661" s="42" t="s">
        <v>833</v>
      </c>
      <c r="X661" s="53"/>
      <c r="Y661" s="53"/>
    </row>
    <row r="662" spans="1:25" s="66" customFormat="1" ht="80" hidden="1" x14ac:dyDescent="0.2">
      <c r="A662" s="291" t="e">
        <f t="shared" si="35"/>
        <v>#VALUE!</v>
      </c>
      <c r="B662" s="47">
        <v>43931</v>
      </c>
      <c r="C662" s="13" t="str">
        <f t="shared" si="36"/>
        <v>USBP</v>
      </c>
      <c r="D662" s="43" t="s">
        <v>34</v>
      </c>
      <c r="E662" s="45" t="s">
        <v>212</v>
      </c>
      <c r="F662" s="45"/>
      <c r="G662" s="44" t="s">
        <v>89</v>
      </c>
      <c r="H662" s="163" t="str">
        <f t="shared" si="34"/>
        <v>Indio, CA</v>
      </c>
      <c r="I662" s="248">
        <v>1</v>
      </c>
      <c r="J662" s="43" t="s">
        <v>73</v>
      </c>
      <c r="K662" s="43" t="s">
        <v>74</v>
      </c>
      <c r="L662" s="43" t="s">
        <v>73</v>
      </c>
      <c r="M662" s="43" t="s">
        <v>74</v>
      </c>
      <c r="N662" s="43"/>
      <c r="O662" s="11" t="s">
        <v>74</v>
      </c>
      <c r="P662" s="43" t="s">
        <v>74</v>
      </c>
      <c r="Q662" s="134"/>
      <c r="R662" s="190"/>
      <c r="S662" s="43" t="s">
        <v>76</v>
      </c>
      <c r="T662" s="190"/>
      <c r="U662" s="190"/>
      <c r="V662" s="66" t="s">
        <v>77</v>
      </c>
      <c r="W662" s="42" t="s">
        <v>834</v>
      </c>
      <c r="X662" s="53"/>
      <c r="Y662" s="53"/>
    </row>
    <row r="663" spans="1:25" s="9" customFormat="1" ht="97" hidden="1" x14ac:dyDescent="0.25">
      <c r="A663" s="291" t="e">
        <f t="shared" si="35"/>
        <v>#VALUE!</v>
      </c>
      <c r="B663" s="13">
        <v>43938</v>
      </c>
      <c r="C663" s="13" t="str">
        <f t="shared" si="36"/>
        <v>USBP</v>
      </c>
      <c r="D663" s="11" t="s">
        <v>20</v>
      </c>
      <c r="E663" s="11" t="s">
        <v>134</v>
      </c>
      <c r="F663" s="11"/>
      <c r="G663" s="2" t="s">
        <v>72</v>
      </c>
      <c r="H663" s="163" t="str">
        <f t="shared" si="34"/>
        <v>Rio Grand City, TX</v>
      </c>
      <c r="I663" s="129">
        <v>1</v>
      </c>
      <c r="J663" s="11" t="s">
        <v>73</v>
      </c>
      <c r="K663" s="11" t="s">
        <v>74</v>
      </c>
      <c r="L663" s="11" t="s">
        <v>73</v>
      </c>
      <c r="M663" s="11" t="s">
        <v>74</v>
      </c>
      <c r="N663" s="11"/>
      <c r="O663" s="11" t="s">
        <v>74</v>
      </c>
      <c r="P663" s="11" t="s">
        <v>73</v>
      </c>
      <c r="Q663" s="2" t="s">
        <v>75</v>
      </c>
      <c r="R663" s="190"/>
      <c r="S663" s="43" t="s">
        <v>76</v>
      </c>
      <c r="T663" s="190"/>
      <c r="U663" s="190"/>
      <c r="V663" s="9" t="s">
        <v>77</v>
      </c>
      <c r="W663" s="42" t="s">
        <v>835</v>
      </c>
      <c r="X663" s="208"/>
      <c r="Y663" s="209"/>
    </row>
    <row r="664" spans="1:25" s="66" customFormat="1" ht="102" hidden="1" x14ac:dyDescent="0.2">
      <c r="A664" s="291" t="e">
        <f t="shared" si="35"/>
        <v>#VALUE!</v>
      </c>
      <c r="B664" s="50">
        <v>43937</v>
      </c>
      <c r="C664" s="13" t="str">
        <f t="shared" si="36"/>
        <v>USBP</v>
      </c>
      <c r="D664" s="45" t="s">
        <v>17</v>
      </c>
      <c r="E664" s="53" t="s">
        <v>123</v>
      </c>
      <c r="F664" s="53"/>
      <c r="G664" s="44" t="s">
        <v>72</v>
      </c>
      <c r="H664" s="163" t="str">
        <f t="shared" si="34"/>
        <v>Laredo, TX</v>
      </c>
      <c r="I664" s="249">
        <v>1</v>
      </c>
      <c r="J664" s="45" t="s">
        <v>73</v>
      </c>
      <c r="K664" s="45" t="s">
        <v>74</v>
      </c>
      <c r="L664" s="45" t="s">
        <v>73</v>
      </c>
      <c r="M664" s="45" t="s">
        <v>74</v>
      </c>
      <c r="N664" s="43"/>
      <c r="O664" s="11" t="s">
        <v>73</v>
      </c>
      <c r="P664" s="45" t="s">
        <v>73</v>
      </c>
      <c r="Q664" s="44" t="s">
        <v>75</v>
      </c>
      <c r="R664" s="190"/>
      <c r="S664" s="43" t="s">
        <v>76</v>
      </c>
      <c r="T664" s="190"/>
      <c r="U664" s="190"/>
      <c r="V664" s="66" t="s">
        <v>77</v>
      </c>
      <c r="W664" s="203" t="s">
        <v>836</v>
      </c>
      <c r="X664" s="47"/>
      <c r="Y664" s="48"/>
    </row>
    <row r="665" spans="1:25" s="66" customFormat="1" ht="85" hidden="1" x14ac:dyDescent="0.2">
      <c r="A665" s="291" t="e">
        <f t="shared" si="35"/>
        <v>#VALUE!</v>
      </c>
      <c r="B665" s="50">
        <v>43937</v>
      </c>
      <c r="C665" s="13" t="str">
        <f t="shared" si="36"/>
        <v>USBP</v>
      </c>
      <c r="D665" s="45" t="s">
        <v>17</v>
      </c>
      <c r="E665" s="53" t="s">
        <v>128</v>
      </c>
      <c r="F665" s="53"/>
      <c r="G665" s="44" t="s">
        <v>72</v>
      </c>
      <c r="H665" s="163" t="str">
        <f t="shared" si="34"/>
        <v>Hebbronville, TX</v>
      </c>
      <c r="I665" s="249">
        <v>1</v>
      </c>
      <c r="J665" s="45" t="s">
        <v>73</v>
      </c>
      <c r="K665" s="45" t="s">
        <v>74</v>
      </c>
      <c r="L665" s="45" t="s">
        <v>73</v>
      </c>
      <c r="M665" s="45" t="s">
        <v>74</v>
      </c>
      <c r="N665" s="43"/>
      <c r="O665" s="11" t="s">
        <v>74</v>
      </c>
      <c r="P665" s="45" t="s">
        <v>74</v>
      </c>
      <c r="Q665" s="44"/>
      <c r="R665" s="190"/>
      <c r="S665" s="43" t="s">
        <v>76</v>
      </c>
      <c r="T665" s="190"/>
      <c r="U665" s="190"/>
      <c r="V665" s="66" t="s">
        <v>77</v>
      </c>
      <c r="W665" s="203" t="s">
        <v>837</v>
      </c>
      <c r="X665" s="47"/>
      <c r="Y665" s="48"/>
    </row>
    <row r="666" spans="1:25" s="66" customFormat="1" ht="85" hidden="1" x14ac:dyDescent="0.2">
      <c r="A666" s="291" t="e">
        <f t="shared" si="35"/>
        <v>#VALUE!</v>
      </c>
      <c r="B666" s="50">
        <f t="shared" ref="B666:B680" si="37">B665</f>
        <v>43937</v>
      </c>
      <c r="C666" s="13" t="str">
        <f t="shared" si="36"/>
        <v>USBP</v>
      </c>
      <c r="D666" s="45" t="s">
        <v>17</v>
      </c>
      <c r="E666" s="53" t="s">
        <v>838</v>
      </c>
      <c r="F666" s="53"/>
      <c r="G666" s="44" t="s">
        <v>72</v>
      </c>
      <c r="H666" s="163" t="str">
        <f t="shared" si="34"/>
        <v>Laredo, TX</v>
      </c>
      <c r="I666" s="249">
        <v>1</v>
      </c>
      <c r="J666" s="45" t="s">
        <v>73</v>
      </c>
      <c r="K666" s="45" t="s">
        <v>74</v>
      </c>
      <c r="L666" s="45" t="s">
        <v>73</v>
      </c>
      <c r="M666" s="45" t="s">
        <v>74</v>
      </c>
      <c r="N666" s="43"/>
      <c r="O666" s="11" t="s">
        <v>74</v>
      </c>
      <c r="P666" s="45" t="s">
        <v>74</v>
      </c>
      <c r="Q666" s="44"/>
      <c r="R666" s="190"/>
      <c r="S666" s="43" t="s">
        <v>76</v>
      </c>
      <c r="T666" s="190"/>
      <c r="U666" s="190"/>
      <c r="V666" s="66" t="s">
        <v>77</v>
      </c>
      <c r="W666" s="203" t="s">
        <v>812</v>
      </c>
      <c r="X666" s="47"/>
      <c r="Y666" s="48"/>
    </row>
    <row r="667" spans="1:25" s="66" customFormat="1" ht="85" hidden="1" x14ac:dyDescent="0.2">
      <c r="A667" s="291" t="e">
        <f t="shared" si="35"/>
        <v>#VALUE!</v>
      </c>
      <c r="B667" s="50">
        <f t="shared" si="37"/>
        <v>43937</v>
      </c>
      <c r="C667" s="13" t="str">
        <f t="shared" si="36"/>
        <v>USBP</v>
      </c>
      <c r="D667" s="45" t="s">
        <v>17</v>
      </c>
      <c r="E667" s="53" t="s">
        <v>123</v>
      </c>
      <c r="F667" s="53"/>
      <c r="G667" s="44" t="s">
        <v>72</v>
      </c>
      <c r="H667" s="163" t="str">
        <f t="shared" si="34"/>
        <v>Laredo, TX</v>
      </c>
      <c r="I667" s="249">
        <v>1</v>
      </c>
      <c r="J667" s="45" t="s">
        <v>73</v>
      </c>
      <c r="K667" s="45" t="s">
        <v>74</v>
      </c>
      <c r="L667" s="45" t="s">
        <v>73</v>
      </c>
      <c r="M667" s="45" t="s">
        <v>74</v>
      </c>
      <c r="N667" s="43"/>
      <c r="O667" s="11" t="s">
        <v>74</v>
      </c>
      <c r="P667" s="45" t="s">
        <v>74</v>
      </c>
      <c r="Q667" s="44"/>
      <c r="R667" s="190"/>
      <c r="S667" s="43" t="s">
        <v>76</v>
      </c>
      <c r="T667" s="190"/>
      <c r="U667" s="190"/>
      <c r="V667" s="66" t="s">
        <v>77</v>
      </c>
      <c r="W667" s="203" t="s">
        <v>812</v>
      </c>
      <c r="X667" s="47"/>
      <c r="Y667" s="48"/>
    </row>
    <row r="668" spans="1:25" s="66" customFormat="1" ht="85" hidden="1" x14ac:dyDescent="0.2">
      <c r="A668" s="291" t="e">
        <f t="shared" si="35"/>
        <v>#VALUE!</v>
      </c>
      <c r="B668" s="50">
        <f t="shared" si="37"/>
        <v>43937</v>
      </c>
      <c r="C668" s="13" t="str">
        <f t="shared" si="36"/>
        <v>USBP</v>
      </c>
      <c r="D668" s="45" t="s">
        <v>17</v>
      </c>
      <c r="E668" s="53" t="s">
        <v>517</v>
      </c>
      <c r="F668" s="53"/>
      <c r="G668" s="44" t="s">
        <v>72</v>
      </c>
      <c r="H668" s="163" t="str">
        <f t="shared" si="34"/>
        <v>Laredo, TX</v>
      </c>
      <c r="I668" s="249">
        <v>1</v>
      </c>
      <c r="J668" s="45" t="s">
        <v>73</v>
      </c>
      <c r="K668" s="45" t="s">
        <v>74</v>
      </c>
      <c r="L668" s="45" t="s">
        <v>73</v>
      </c>
      <c r="M668" s="45" t="s">
        <v>74</v>
      </c>
      <c r="N668" s="43"/>
      <c r="O668" s="11" t="s">
        <v>74</v>
      </c>
      <c r="P668" s="45" t="s">
        <v>74</v>
      </c>
      <c r="Q668" s="44"/>
      <c r="R668" s="190"/>
      <c r="S668" s="43" t="s">
        <v>76</v>
      </c>
      <c r="T668" s="190"/>
      <c r="U668" s="190"/>
      <c r="V668" s="66" t="s">
        <v>77</v>
      </c>
      <c r="W668" s="203" t="s">
        <v>812</v>
      </c>
      <c r="X668" s="47"/>
      <c r="Y668" s="48"/>
    </row>
    <row r="669" spans="1:25" s="66" customFormat="1" ht="85" hidden="1" x14ac:dyDescent="0.2">
      <c r="A669" s="291" t="e">
        <f t="shared" si="35"/>
        <v>#VALUE!</v>
      </c>
      <c r="B669" s="50">
        <f t="shared" si="37"/>
        <v>43937</v>
      </c>
      <c r="C669" s="13" t="str">
        <f t="shared" si="36"/>
        <v>USBP</v>
      </c>
      <c r="D669" s="45" t="s">
        <v>17</v>
      </c>
      <c r="E669" s="53" t="s">
        <v>517</v>
      </c>
      <c r="F669" s="53"/>
      <c r="G669" s="44" t="s">
        <v>72</v>
      </c>
      <c r="H669" s="163" t="str">
        <f t="shared" si="34"/>
        <v>Laredo, TX</v>
      </c>
      <c r="I669" s="249">
        <v>1</v>
      </c>
      <c r="J669" s="45" t="s">
        <v>73</v>
      </c>
      <c r="K669" s="45" t="s">
        <v>74</v>
      </c>
      <c r="L669" s="45" t="s">
        <v>73</v>
      </c>
      <c r="M669" s="45" t="s">
        <v>74</v>
      </c>
      <c r="N669" s="43"/>
      <c r="O669" s="11" t="s">
        <v>74</v>
      </c>
      <c r="P669" s="45" t="s">
        <v>74</v>
      </c>
      <c r="Q669" s="44"/>
      <c r="R669" s="190"/>
      <c r="S669" s="43" t="s">
        <v>76</v>
      </c>
      <c r="T669" s="190"/>
      <c r="U669" s="190"/>
      <c r="V669" s="66" t="s">
        <v>77</v>
      </c>
      <c r="W669" s="203" t="s">
        <v>812</v>
      </c>
      <c r="X669" s="47"/>
      <c r="Y669" s="48"/>
    </row>
    <row r="670" spans="1:25" s="66" customFormat="1" ht="85" hidden="1" x14ac:dyDescent="0.2">
      <c r="A670" s="291" t="e">
        <f t="shared" si="35"/>
        <v>#VALUE!</v>
      </c>
      <c r="B670" s="50">
        <f t="shared" si="37"/>
        <v>43937</v>
      </c>
      <c r="C670" s="13" t="str">
        <f t="shared" si="36"/>
        <v>USBP</v>
      </c>
      <c r="D670" s="45" t="s">
        <v>17</v>
      </c>
      <c r="E670" s="53" t="s">
        <v>838</v>
      </c>
      <c r="F670" s="53"/>
      <c r="G670" s="44" t="s">
        <v>72</v>
      </c>
      <c r="H670" s="163" t="str">
        <f t="shared" si="34"/>
        <v>Laredo, TX</v>
      </c>
      <c r="I670" s="249">
        <v>1</v>
      </c>
      <c r="J670" s="45" t="s">
        <v>73</v>
      </c>
      <c r="K670" s="45" t="s">
        <v>74</v>
      </c>
      <c r="L670" s="45" t="s">
        <v>73</v>
      </c>
      <c r="M670" s="45" t="s">
        <v>74</v>
      </c>
      <c r="N670" s="43"/>
      <c r="O670" s="11" t="s">
        <v>74</v>
      </c>
      <c r="P670" s="45" t="s">
        <v>74</v>
      </c>
      <c r="Q670" s="44"/>
      <c r="R670" s="190"/>
      <c r="S670" s="43" t="s">
        <v>76</v>
      </c>
      <c r="T670" s="190"/>
      <c r="U670" s="190"/>
      <c r="V670" s="66" t="s">
        <v>77</v>
      </c>
      <c r="W670" s="203" t="s">
        <v>812</v>
      </c>
      <c r="X670" s="47"/>
      <c r="Y670" s="48"/>
    </row>
    <row r="671" spans="1:25" s="66" customFormat="1" ht="85" hidden="1" x14ac:dyDescent="0.2">
      <c r="A671" s="291" t="e">
        <f t="shared" si="35"/>
        <v>#VALUE!</v>
      </c>
      <c r="B671" s="50">
        <f t="shared" si="37"/>
        <v>43937</v>
      </c>
      <c r="C671" s="13" t="str">
        <f t="shared" si="36"/>
        <v>USBP</v>
      </c>
      <c r="D671" s="45" t="s">
        <v>17</v>
      </c>
      <c r="E671" s="53" t="s">
        <v>838</v>
      </c>
      <c r="F671" s="53"/>
      <c r="G671" s="44" t="s">
        <v>72</v>
      </c>
      <c r="H671" s="163" t="str">
        <f t="shared" si="34"/>
        <v>Laredo, TX</v>
      </c>
      <c r="I671" s="249">
        <v>1</v>
      </c>
      <c r="J671" s="45" t="s">
        <v>73</v>
      </c>
      <c r="K671" s="45" t="s">
        <v>74</v>
      </c>
      <c r="L671" s="45" t="s">
        <v>73</v>
      </c>
      <c r="M671" s="45" t="s">
        <v>74</v>
      </c>
      <c r="N671" s="43"/>
      <c r="O671" s="11" t="s">
        <v>74</v>
      </c>
      <c r="P671" s="45" t="s">
        <v>74</v>
      </c>
      <c r="Q671" s="44"/>
      <c r="R671" s="190"/>
      <c r="S671" s="43" t="s">
        <v>76</v>
      </c>
      <c r="T671" s="190"/>
      <c r="U671" s="190"/>
      <c r="V671" s="66" t="s">
        <v>77</v>
      </c>
      <c r="W671" s="203" t="s">
        <v>812</v>
      </c>
      <c r="X671" s="47"/>
      <c r="Y671" s="48"/>
    </row>
    <row r="672" spans="1:25" s="66" customFormat="1" ht="85" hidden="1" x14ac:dyDescent="0.2">
      <c r="A672" s="291" t="e">
        <f t="shared" si="35"/>
        <v>#VALUE!</v>
      </c>
      <c r="B672" s="50">
        <f t="shared" si="37"/>
        <v>43937</v>
      </c>
      <c r="C672" s="13" t="str">
        <f t="shared" si="36"/>
        <v>USBP</v>
      </c>
      <c r="D672" s="45" t="s">
        <v>17</v>
      </c>
      <c r="E672" s="53" t="s">
        <v>123</v>
      </c>
      <c r="F672" s="53"/>
      <c r="G672" s="44" t="s">
        <v>72</v>
      </c>
      <c r="H672" s="163" t="str">
        <f t="shared" si="34"/>
        <v>Laredo, TX</v>
      </c>
      <c r="I672" s="249">
        <v>1</v>
      </c>
      <c r="J672" s="45" t="s">
        <v>73</v>
      </c>
      <c r="K672" s="45" t="s">
        <v>74</v>
      </c>
      <c r="L672" s="45" t="s">
        <v>73</v>
      </c>
      <c r="M672" s="45" t="s">
        <v>74</v>
      </c>
      <c r="N672" s="43"/>
      <c r="O672" s="11" t="s">
        <v>74</v>
      </c>
      <c r="P672" s="45" t="s">
        <v>74</v>
      </c>
      <c r="Q672" s="44"/>
      <c r="R672" s="190"/>
      <c r="S672" s="43" t="s">
        <v>76</v>
      </c>
      <c r="T672" s="190"/>
      <c r="U672" s="190"/>
      <c r="V672" s="66" t="s">
        <v>77</v>
      </c>
      <c r="W672" s="203" t="s">
        <v>812</v>
      </c>
      <c r="X672" s="47"/>
      <c r="Y672" s="48"/>
    </row>
    <row r="673" spans="1:25" s="66" customFormat="1" ht="85" hidden="1" x14ac:dyDescent="0.2">
      <c r="A673" s="291" t="e">
        <f t="shared" si="35"/>
        <v>#VALUE!</v>
      </c>
      <c r="B673" s="50">
        <f t="shared" si="37"/>
        <v>43937</v>
      </c>
      <c r="C673" s="13" t="str">
        <f t="shared" si="36"/>
        <v>USBP</v>
      </c>
      <c r="D673" s="45" t="s">
        <v>17</v>
      </c>
      <c r="E673" s="53" t="s">
        <v>838</v>
      </c>
      <c r="F673" s="53"/>
      <c r="G673" s="44" t="s">
        <v>72</v>
      </c>
      <c r="H673" s="163" t="str">
        <f t="shared" si="34"/>
        <v>Laredo, TX</v>
      </c>
      <c r="I673" s="249">
        <v>1</v>
      </c>
      <c r="J673" s="45" t="s">
        <v>73</v>
      </c>
      <c r="K673" s="45" t="s">
        <v>74</v>
      </c>
      <c r="L673" s="45" t="s">
        <v>73</v>
      </c>
      <c r="M673" s="45" t="s">
        <v>74</v>
      </c>
      <c r="N673" s="43"/>
      <c r="O673" s="11" t="s">
        <v>74</v>
      </c>
      <c r="P673" s="45" t="s">
        <v>74</v>
      </c>
      <c r="Q673" s="44"/>
      <c r="R673" s="190"/>
      <c r="S673" s="43" t="s">
        <v>76</v>
      </c>
      <c r="T673" s="190"/>
      <c r="U673" s="190"/>
      <c r="V673" s="66" t="s">
        <v>77</v>
      </c>
      <c r="W673" s="203" t="s">
        <v>812</v>
      </c>
      <c r="X673" s="47"/>
      <c r="Y673" s="48"/>
    </row>
    <row r="674" spans="1:25" s="66" customFormat="1" ht="85" hidden="1" x14ac:dyDescent="0.2">
      <c r="A674" s="291" t="e">
        <f t="shared" si="35"/>
        <v>#VALUE!</v>
      </c>
      <c r="B674" s="50">
        <f t="shared" si="37"/>
        <v>43937</v>
      </c>
      <c r="C674" s="13" t="str">
        <f t="shared" si="36"/>
        <v>USBP</v>
      </c>
      <c r="D674" s="45" t="s">
        <v>17</v>
      </c>
      <c r="E674" s="53" t="s">
        <v>128</v>
      </c>
      <c r="F674" s="53"/>
      <c r="G674" s="44" t="s">
        <v>72</v>
      </c>
      <c r="H674" s="163" t="str">
        <f t="shared" si="34"/>
        <v>Hebbronville, TX</v>
      </c>
      <c r="I674" s="249">
        <v>1</v>
      </c>
      <c r="J674" s="45" t="s">
        <v>73</v>
      </c>
      <c r="K674" s="45" t="s">
        <v>74</v>
      </c>
      <c r="L674" s="45" t="s">
        <v>73</v>
      </c>
      <c r="M674" s="45" t="s">
        <v>74</v>
      </c>
      <c r="N674" s="43"/>
      <c r="O674" s="11" t="s">
        <v>74</v>
      </c>
      <c r="P674" s="45" t="s">
        <v>74</v>
      </c>
      <c r="Q674" s="44"/>
      <c r="R674" s="190"/>
      <c r="S674" s="43" t="s">
        <v>76</v>
      </c>
      <c r="T674" s="190"/>
      <c r="U674" s="190"/>
      <c r="V674" s="66" t="s">
        <v>77</v>
      </c>
      <c r="W674" s="203" t="s">
        <v>812</v>
      </c>
      <c r="X674" s="47"/>
      <c r="Y674" s="48"/>
    </row>
    <row r="675" spans="1:25" s="66" customFormat="1" ht="85" hidden="1" x14ac:dyDescent="0.2">
      <c r="A675" s="291" t="e">
        <f t="shared" si="35"/>
        <v>#VALUE!</v>
      </c>
      <c r="B675" s="50">
        <f t="shared" si="37"/>
        <v>43937</v>
      </c>
      <c r="C675" s="13" t="str">
        <f t="shared" si="36"/>
        <v>USBP</v>
      </c>
      <c r="D675" s="45" t="s">
        <v>17</v>
      </c>
      <c r="E675" s="53" t="s">
        <v>123</v>
      </c>
      <c r="F675" s="53"/>
      <c r="G675" s="44" t="s">
        <v>72</v>
      </c>
      <c r="H675" s="163" t="str">
        <f t="shared" si="34"/>
        <v>Laredo, TX</v>
      </c>
      <c r="I675" s="249">
        <v>1</v>
      </c>
      <c r="J675" s="45" t="s">
        <v>73</v>
      </c>
      <c r="K675" s="45" t="s">
        <v>74</v>
      </c>
      <c r="L675" s="45" t="s">
        <v>73</v>
      </c>
      <c r="M675" s="45" t="s">
        <v>74</v>
      </c>
      <c r="N675" s="43"/>
      <c r="O675" s="11" t="s">
        <v>74</v>
      </c>
      <c r="P675" s="45" t="s">
        <v>74</v>
      </c>
      <c r="Q675" s="44"/>
      <c r="R675" s="190"/>
      <c r="S675" s="43" t="s">
        <v>76</v>
      </c>
      <c r="T675" s="190"/>
      <c r="U675" s="190"/>
      <c r="V675" s="66" t="s">
        <v>77</v>
      </c>
      <c r="W675" s="203" t="s">
        <v>812</v>
      </c>
      <c r="X675" s="47"/>
      <c r="Y675" s="48"/>
    </row>
    <row r="676" spans="1:25" s="66" customFormat="1" ht="85" hidden="1" x14ac:dyDescent="0.2">
      <c r="A676" s="291" t="e">
        <f t="shared" si="35"/>
        <v>#VALUE!</v>
      </c>
      <c r="B676" s="50">
        <f t="shared" si="37"/>
        <v>43937</v>
      </c>
      <c r="C676" s="13" t="str">
        <f t="shared" si="36"/>
        <v>USBP</v>
      </c>
      <c r="D676" s="45" t="s">
        <v>17</v>
      </c>
      <c r="E676" s="53" t="s">
        <v>128</v>
      </c>
      <c r="F676" s="53"/>
      <c r="G676" s="44" t="s">
        <v>72</v>
      </c>
      <c r="H676" s="163" t="str">
        <f t="shared" si="34"/>
        <v>Hebbronville, TX</v>
      </c>
      <c r="I676" s="249">
        <v>1</v>
      </c>
      <c r="J676" s="45" t="s">
        <v>73</v>
      </c>
      <c r="K676" s="45" t="s">
        <v>74</v>
      </c>
      <c r="L676" s="45" t="s">
        <v>73</v>
      </c>
      <c r="M676" s="45" t="s">
        <v>74</v>
      </c>
      <c r="N676" s="43"/>
      <c r="O676" s="11" t="s">
        <v>74</v>
      </c>
      <c r="P676" s="45" t="s">
        <v>74</v>
      </c>
      <c r="Q676" s="44"/>
      <c r="R676" s="190"/>
      <c r="S676" s="43" t="s">
        <v>76</v>
      </c>
      <c r="T676" s="190"/>
      <c r="U676" s="190"/>
      <c r="V676" s="66" t="s">
        <v>77</v>
      </c>
      <c r="W676" s="203" t="s">
        <v>812</v>
      </c>
      <c r="X676" s="47"/>
      <c r="Y676" s="48"/>
    </row>
    <row r="677" spans="1:25" s="66" customFormat="1" ht="85" hidden="1" x14ac:dyDescent="0.2">
      <c r="A677" s="291" t="e">
        <f t="shared" si="35"/>
        <v>#VALUE!</v>
      </c>
      <c r="B677" s="50">
        <f t="shared" si="37"/>
        <v>43937</v>
      </c>
      <c r="C677" s="13" t="str">
        <f t="shared" si="36"/>
        <v>USBP</v>
      </c>
      <c r="D677" s="45" t="s">
        <v>17</v>
      </c>
      <c r="E677" s="53" t="s">
        <v>128</v>
      </c>
      <c r="F677" s="53"/>
      <c r="G677" s="44" t="s">
        <v>72</v>
      </c>
      <c r="H677" s="163" t="str">
        <f t="shared" si="34"/>
        <v>Hebbronville, TX</v>
      </c>
      <c r="I677" s="249">
        <v>1</v>
      </c>
      <c r="J677" s="45" t="s">
        <v>73</v>
      </c>
      <c r="K677" s="45" t="s">
        <v>74</v>
      </c>
      <c r="L677" s="45" t="s">
        <v>73</v>
      </c>
      <c r="M677" s="45" t="s">
        <v>74</v>
      </c>
      <c r="N677" s="43"/>
      <c r="O677" s="11" t="s">
        <v>74</v>
      </c>
      <c r="P677" s="45" t="s">
        <v>74</v>
      </c>
      <c r="Q677" s="44"/>
      <c r="R677" s="190"/>
      <c r="S677" s="43" t="s">
        <v>76</v>
      </c>
      <c r="T677" s="190"/>
      <c r="U677" s="190"/>
      <c r="V677" s="66" t="s">
        <v>77</v>
      </c>
      <c r="W677" s="203" t="s">
        <v>812</v>
      </c>
      <c r="X677" s="47"/>
      <c r="Y677" s="48"/>
    </row>
    <row r="678" spans="1:25" s="66" customFormat="1" ht="85" hidden="1" x14ac:dyDescent="0.2">
      <c r="A678" s="291" t="e">
        <f t="shared" si="35"/>
        <v>#VALUE!</v>
      </c>
      <c r="B678" s="50">
        <f t="shared" si="37"/>
        <v>43937</v>
      </c>
      <c r="C678" s="13" t="str">
        <f t="shared" si="36"/>
        <v>USBP</v>
      </c>
      <c r="D678" s="45" t="s">
        <v>17</v>
      </c>
      <c r="E678" s="53" t="s">
        <v>128</v>
      </c>
      <c r="F678" s="53"/>
      <c r="G678" s="44" t="s">
        <v>72</v>
      </c>
      <c r="H678" s="163" t="str">
        <f t="shared" si="34"/>
        <v>Hebbronville, TX</v>
      </c>
      <c r="I678" s="249">
        <v>1</v>
      </c>
      <c r="J678" s="45" t="s">
        <v>73</v>
      </c>
      <c r="K678" s="45" t="s">
        <v>74</v>
      </c>
      <c r="L678" s="45" t="s">
        <v>73</v>
      </c>
      <c r="M678" s="45" t="s">
        <v>74</v>
      </c>
      <c r="N678" s="43"/>
      <c r="O678" s="11" t="s">
        <v>74</v>
      </c>
      <c r="P678" s="45" t="s">
        <v>74</v>
      </c>
      <c r="Q678" s="44"/>
      <c r="R678" s="190"/>
      <c r="S678" s="43" t="s">
        <v>76</v>
      </c>
      <c r="T678" s="190"/>
      <c r="U678" s="190"/>
      <c r="V678" s="66" t="s">
        <v>77</v>
      </c>
      <c r="W678" s="203" t="s">
        <v>812</v>
      </c>
      <c r="X678" s="47"/>
      <c r="Y678" s="48"/>
    </row>
    <row r="679" spans="1:25" s="66" customFormat="1" ht="85" hidden="1" x14ac:dyDescent="0.2">
      <c r="A679" s="291" t="e">
        <f t="shared" si="35"/>
        <v>#VALUE!</v>
      </c>
      <c r="B679" s="50">
        <f t="shared" si="37"/>
        <v>43937</v>
      </c>
      <c r="C679" s="13" t="str">
        <f t="shared" si="36"/>
        <v>USBP</v>
      </c>
      <c r="D679" s="45" t="s">
        <v>17</v>
      </c>
      <c r="E679" s="53" t="s">
        <v>123</v>
      </c>
      <c r="F679" s="53"/>
      <c r="G679" s="44" t="s">
        <v>72</v>
      </c>
      <c r="H679" s="163" t="str">
        <f t="shared" si="34"/>
        <v>Laredo, TX</v>
      </c>
      <c r="I679" s="249">
        <v>1</v>
      </c>
      <c r="J679" s="45" t="s">
        <v>73</v>
      </c>
      <c r="K679" s="45" t="s">
        <v>74</v>
      </c>
      <c r="L679" s="45" t="s">
        <v>73</v>
      </c>
      <c r="M679" s="45" t="s">
        <v>74</v>
      </c>
      <c r="N679" s="43"/>
      <c r="O679" s="11" t="s">
        <v>74</v>
      </c>
      <c r="P679" s="45" t="s">
        <v>74</v>
      </c>
      <c r="Q679" s="44"/>
      <c r="R679" s="190"/>
      <c r="S679" s="43" t="s">
        <v>76</v>
      </c>
      <c r="T679" s="190"/>
      <c r="U679" s="190"/>
      <c r="V679" s="66" t="s">
        <v>77</v>
      </c>
      <c r="W679" s="203" t="s">
        <v>812</v>
      </c>
      <c r="X679" s="47"/>
      <c r="Y679" s="48"/>
    </row>
    <row r="680" spans="1:25" s="66" customFormat="1" ht="85" hidden="1" x14ac:dyDescent="0.2">
      <c r="A680" s="291" t="e">
        <f t="shared" si="35"/>
        <v>#VALUE!</v>
      </c>
      <c r="B680" s="50">
        <f t="shared" si="37"/>
        <v>43937</v>
      </c>
      <c r="C680" s="13" t="str">
        <f t="shared" si="36"/>
        <v>USBP</v>
      </c>
      <c r="D680" s="45" t="s">
        <v>17</v>
      </c>
      <c r="E680" s="53" t="s">
        <v>123</v>
      </c>
      <c r="F680" s="53"/>
      <c r="G680" s="44" t="s">
        <v>72</v>
      </c>
      <c r="H680" s="163" t="str">
        <f t="shared" si="34"/>
        <v>Laredo, TX</v>
      </c>
      <c r="I680" s="249">
        <v>1</v>
      </c>
      <c r="J680" s="45" t="s">
        <v>73</v>
      </c>
      <c r="K680" s="45" t="s">
        <v>74</v>
      </c>
      <c r="L680" s="45" t="s">
        <v>73</v>
      </c>
      <c r="M680" s="45" t="s">
        <v>74</v>
      </c>
      <c r="N680" s="43"/>
      <c r="O680" s="11" t="s">
        <v>74</v>
      </c>
      <c r="P680" s="45" t="s">
        <v>74</v>
      </c>
      <c r="Q680" s="44"/>
      <c r="R680" s="190"/>
      <c r="S680" s="43" t="s">
        <v>76</v>
      </c>
      <c r="T680" s="190"/>
      <c r="U680" s="190"/>
      <c r="V680" s="66" t="s">
        <v>77</v>
      </c>
      <c r="W680" s="203" t="s">
        <v>812</v>
      </c>
      <c r="X680" s="47"/>
      <c r="Y680" s="48"/>
    </row>
    <row r="681" spans="1:25" s="66" customFormat="1" ht="85" hidden="1" x14ac:dyDescent="0.2">
      <c r="A681" s="291" t="e">
        <f t="shared" si="35"/>
        <v>#VALUE!</v>
      </c>
      <c r="B681" s="50">
        <f>'USBP MASTER'!B700</f>
        <v>43937</v>
      </c>
      <c r="C681" s="13" t="str">
        <f t="shared" si="36"/>
        <v>USBP</v>
      </c>
      <c r="D681" s="45" t="s">
        <v>17</v>
      </c>
      <c r="E681" s="53" t="s">
        <v>123</v>
      </c>
      <c r="F681" s="53"/>
      <c r="G681" s="44" t="s">
        <v>72</v>
      </c>
      <c r="H681" s="163" t="str">
        <f t="shared" si="34"/>
        <v>Laredo, TX</v>
      </c>
      <c r="I681" s="249">
        <v>1</v>
      </c>
      <c r="J681" s="45" t="s">
        <v>73</v>
      </c>
      <c r="K681" s="45" t="s">
        <v>74</v>
      </c>
      <c r="L681" s="45" t="s">
        <v>73</v>
      </c>
      <c r="M681" s="45" t="s">
        <v>74</v>
      </c>
      <c r="N681" s="43"/>
      <c r="O681" s="11" t="s">
        <v>74</v>
      </c>
      <c r="P681" s="45" t="s">
        <v>74</v>
      </c>
      <c r="Q681" s="44"/>
      <c r="R681" s="190"/>
      <c r="S681" s="43" t="s">
        <v>76</v>
      </c>
      <c r="T681" s="190"/>
      <c r="U681" s="190"/>
      <c r="V681" s="66" t="s">
        <v>77</v>
      </c>
      <c r="W681" s="239" t="s">
        <v>839</v>
      </c>
      <c r="X681" s="47"/>
      <c r="Y681" s="48"/>
    </row>
    <row r="682" spans="1:25" s="66" customFormat="1" ht="85" hidden="1" x14ac:dyDescent="0.2">
      <c r="A682" s="291" t="e">
        <f t="shared" si="35"/>
        <v>#VALUE!</v>
      </c>
      <c r="B682" s="50">
        <v>43938</v>
      </c>
      <c r="C682" s="13" t="str">
        <f t="shared" si="36"/>
        <v>USBP</v>
      </c>
      <c r="D682" s="45" t="s">
        <v>17</v>
      </c>
      <c r="E682" s="53" t="s">
        <v>128</v>
      </c>
      <c r="F682" s="53"/>
      <c r="G682" s="44" t="s">
        <v>72</v>
      </c>
      <c r="H682" s="163" t="str">
        <f t="shared" si="34"/>
        <v>Hebbronville, TX</v>
      </c>
      <c r="I682" s="249">
        <v>1</v>
      </c>
      <c r="J682" s="45" t="s">
        <v>73</v>
      </c>
      <c r="K682" s="45" t="s">
        <v>74</v>
      </c>
      <c r="L682" s="45" t="s">
        <v>73</v>
      </c>
      <c r="M682" s="45" t="s">
        <v>74</v>
      </c>
      <c r="N682" s="43"/>
      <c r="O682" s="11" t="s">
        <v>74</v>
      </c>
      <c r="P682" s="45" t="s">
        <v>74</v>
      </c>
      <c r="Q682" s="44"/>
      <c r="R682" s="190"/>
      <c r="S682" s="43" t="s">
        <v>76</v>
      </c>
      <c r="T682" s="190"/>
      <c r="U682" s="190"/>
      <c r="V682" s="66" t="s">
        <v>77</v>
      </c>
      <c r="W682" s="239" t="s">
        <v>839</v>
      </c>
      <c r="X682" s="47"/>
      <c r="Y682" s="48"/>
    </row>
    <row r="683" spans="1:25" s="66" customFormat="1" ht="85" hidden="1" x14ac:dyDescent="0.2">
      <c r="A683" s="291" t="e">
        <f t="shared" si="35"/>
        <v>#VALUE!</v>
      </c>
      <c r="B683" s="50">
        <f>B682</f>
        <v>43938</v>
      </c>
      <c r="C683" s="13" t="str">
        <f t="shared" si="36"/>
        <v>USBP</v>
      </c>
      <c r="D683" s="45" t="s">
        <v>17</v>
      </c>
      <c r="E683" s="53" t="s">
        <v>838</v>
      </c>
      <c r="F683" s="53"/>
      <c r="G683" s="44" t="s">
        <v>72</v>
      </c>
      <c r="H683" s="163" t="str">
        <f t="shared" si="34"/>
        <v>Laredo, TX</v>
      </c>
      <c r="I683" s="249">
        <v>1</v>
      </c>
      <c r="J683" s="45" t="s">
        <v>73</v>
      </c>
      <c r="K683" s="45" t="s">
        <v>74</v>
      </c>
      <c r="L683" s="45" t="s">
        <v>73</v>
      </c>
      <c r="M683" s="45" t="s">
        <v>74</v>
      </c>
      <c r="N683" s="43"/>
      <c r="O683" s="11" t="s">
        <v>74</v>
      </c>
      <c r="P683" s="45" t="s">
        <v>74</v>
      </c>
      <c r="Q683" s="44"/>
      <c r="R683" s="190"/>
      <c r="S683" s="43" t="s">
        <v>76</v>
      </c>
      <c r="T683" s="190"/>
      <c r="U683" s="190"/>
      <c r="V683" s="66" t="s">
        <v>77</v>
      </c>
      <c r="W683" s="239" t="s">
        <v>839</v>
      </c>
      <c r="X683" s="47"/>
      <c r="Y683" s="48"/>
    </row>
    <row r="684" spans="1:25" s="66" customFormat="1" ht="85" hidden="1" x14ac:dyDescent="0.2">
      <c r="A684" s="291" t="e">
        <f t="shared" si="35"/>
        <v>#VALUE!</v>
      </c>
      <c r="B684" s="50">
        <f>B683</f>
        <v>43938</v>
      </c>
      <c r="C684" s="13" t="str">
        <f t="shared" si="36"/>
        <v>USBP</v>
      </c>
      <c r="D684" s="45" t="s">
        <v>17</v>
      </c>
      <c r="E684" s="53" t="s">
        <v>838</v>
      </c>
      <c r="F684" s="53"/>
      <c r="G684" s="44" t="s">
        <v>72</v>
      </c>
      <c r="H684" s="163" t="str">
        <f t="shared" ref="H684:H747" si="38">INDEX(STATIONLOCATION,MATCH(E684, STATIONCODES, 0))</f>
        <v>Laredo, TX</v>
      </c>
      <c r="I684" s="249">
        <v>1</v>
      </c>
      <c r="J684" s="45" t="s">
        <v>73</v>
      </c>
      <c r="K684" s="45" t="s">
        <v>74</v>
      </c>
      <c r="L684" s="45" t="s">
        <v>73</v>
      </c>
      <c r="M684" s="45" t="s">
        <v>74</v>
      </c>
      <c r="N684" s="43"/>
      <c r="O684" s="11" t="s">
        <v>74</v>
      </c>
      <c r="P684" s="45" t="s">
        <v>74</v>
      </c>
      <c r="Q684" s="44"/>
      <c r="R684" s="190"/>
      <c r="S684" s="43" t="s">
        <v>76</v>
      </c>
      <c r="T684" s="190"/>
      <c r="U684" s="190"/>
      <c r="V684" s="66" t="s">
        <v>77</v>
      </c>
      <c r="W684" s="239" t="s">
        <v>839</v>
      </c>
      <c r="X684" s="47"/>
      <c r="Y684" s="48"/>
    </row>
    <row r="685" spans="1:25" s="66" customFormat="1" ht="85" hidden="1" x14ac:dyDescent="0.2">
      <c r="A685" s="291" t="e">
        <f t="shared" si="35"/>
        <v>#VALUE!</v>
      </c>
      <c r="B685" s="50">
        <v>43938</v>
      </c>
      <c r="C685" s="13" t="str">
        <f t="shared" si="36"/>
        <v>USBP</v>
      </c>
      <c r="D685" s="45" t="s">
        <v>17</v>
      </c>
      <c r="E685" s="53" t="s">
        <v>123</v>
      </c>
      <c r="F685" s="53"/>
      <c r="G685" s="44" t="s">
        <v>72</v>
      </c>
      <c r="H685" s="163" t="str">
        <f t="shared" si="38"/>
        <v>Laredo, TX</v>
      </c>
      <c r="I685" s="249">
        <v>1</v>
      </c>
      <c r="J685" s="45" t="s">
        <v>73</v>
      </c>
      <c r="K685" s="45" t="s">
        <v>74</v>
      </c>
      <c r="L685" s="45" t="s">
        <v>73</v>
      </c>
      <c r="M685" s="45" t="s">
        <v>74</v>
      </c>
      <c r="N685" s="43"/>
      <c r="O685" s="11" t="s">
        <v>74</v>
      </c>
      <c r="P685" s="45" t="s">
        <v>74</v>
      </c>
      <c r="Q685" s="44"/>
      <c r="R685" s="190"/>
      <c r="S685" s="43" t="s">
        <v>76</v>
      </c>
      <c r="T685" s="190"/>
      <c r="U685" s="190"/>
      <c r="V685" s="66" t="s">
        <v>77</v>
      </c>
      <c r="W685" s="239" t="s">
        <v>839</v>
      </c>
      <c r="X685" s="47"/>
      <c r="Y685" s="48"/>
    </row>
    <row r="686" spans="1:25" s="9" customFormat="1" ht="64" hidden="1" x14ac:dyDescent="0.2">
      <c r="A686" s="291" t="e">
        <f t="shared" si="35"/>
        <v>#VALUE!</v>
      </c>
      <c r="B686" s="1">
        <v>43927</v>
      </c>
      <c r="C686" s="13" t="str">
        <f t="shared" si="36"/>
        <v>USBP</v>
      </c>
      <c r="D686" s="2" t="s">
        <v>26</v>
      </c>
      <c r="E686" s="35" t="s">
        <v>840</v>
      </c>
      <c r="F686" s="35"/>
      <c r="G686" s="2" t="s">
        <v>86</v>
      </c>
      <c r="H686" s="163" t="str">
        <f t="shared" si="38"/>
        <v>Rochester, NY</v>
      </c>
      <c r="I686" s="254">
        <v>1</v>
      </c>
      <c r="J686" s="2" t="s">
        <v>74</v>
      </c>
      <c r="K686" s="2" t="s">
        <v>74</v>
      </c>
      <c r="L686" s="2" t="s">
        <v>73</v>
      </c>
      <c r="M686" s="2" t="s">
        <v>74</v>
      </c>
      <c r="N686" s="2"/>
      <c r="O686" s="11" t="s">
        <v>73</v>
      </c>
      <c r="P686" s="16" t="s">
        <v>74</v>
      </c>
      <c r="Q686" s="2"/>
      <c r="R686" s="190"/>
      <c r="S686" s="43" t="s">
        <v>76</v>
      </c>
      <c r="T686" s="190"/>
      <c r="U686" s="190"/>
      <c r="V686" s="9" t="s">
        <v>96</v>
      </c>
      <c r="W686" s="33" t="s">
        <v>841</v>
      </c>
      <c r="X686" s="51"/>
      <c r="Y686" s="40"/>
    </row>
    <row r="687" spans="1:25" s="9" customFormat="1" ht="144" hidden="1" x14ac:dyDescent="0.2">
      <c r="A687" s="291" t="e">
        <f t="shared" si="35"/>
        <v>#VALUE!</v>
      </c>
      <c r="B687" s="13">
        <v>43939</v>
      </c>
      <c r="C687" s="13" t="str">
        <f t="shared" si="36"/>
        <v>USBP</v>
      </c>
      <c r="D687" s="11" t="s">
        <v>33</v>
      </c>
      <c r="E687" s="11" t="s">
        <v>157</v>
      </c>
      <c r="F687" s="11"/>
      <c r="G687" s="2" t="s">
        <v>89</v>
      </c>
      <c r="H687" s="163" t="str">
        <f t="shared" si="38"/>
        <v>San Diego, CA</v>
      </c>
      <c r="I687" s="129">
        <v>1</v>
      </c>
      <c r="J687" s="11" t="s">
        <v>73</v>
      </c>
      <c r="K687" s="11" t="s">
        <v>74</v>
      </c>
      <c r="L687" s="11" t="s">
        <v>73</v>
      </c>
      <c r="M687" s="11" t="s">
        <v>74</v>
      </c>
      <c r="N687" s="11"/>
      <c r="O687" s="11" t="s">
        <v>74</v>
      </c>
      <c r="P687" s="11" t="s">
        <v>74</v>
      </c>
      <c r="Q687" s="2"/>
      <c r="R687" s="190"/>
      <c r="S687" s="43" t="s">
        <v>76</v>
      </c>
      <c r="T687" s="190"/>
      <c r="U687" s="190"/>
      <c r="V687" s="9" t="s">
        <v>77</v>
      </c>
      <c r="W687" s="42" t="s">
        <v>842</v>
      </c>
      <c r="X687" s="50"/>
      <c r="Y687" s="53"/>
    </row>
    <row r="688" spans="1:25" s="9" customFormat="1" ht="144" hidden="1" x14ac:dyDescent="0.2">
      <c r="A688" s="291" t="e">
        <f t="shared" si="35"/>
        <v>#VALUE!</v>
      </c>
      <c r="B688" s="13">
        <v>43939</v>
      </c>
      <c r="C688" s="13" t="str">
        <f t="shared" si="36"/>
        <v>USBP</v>
      </c>
      <c r="D688" s="11" t="s">
        <v>33</v>
      </c>
      <c r="E688" s="11" t="s">
        <v>157</v>
      </c>
      <c r="F688" s="11"/>
      <c r="G688" s="2" t="s">
        <v>89</v>
      </c>
      <c r="H688" s="163" t="str">
        <f t="shared" si="38"/>
        <v>San Diego, CA</v>
      </c>
      <c r="I688" s="129">
        <v>1</v>
      </c>
      <c r="J688" s="11" t="s">
        <v>73</v>
      </c>
      <c r="K688" s="11" t="s">
        <v>74</v>
      </c>
      <c r="L688" s="11" t="s">
        <v>73</v>
      </c>
      <c r="M688" s="11" t="s">
        <v>74</v>
      </c>
      <c r="N688" s="11"/>
      <c r="O688" s="11" t="s">
        <v>74</v>
      </c>
      <c r="P688" s="11" t="s">
        <v>73</v>
      </c>
      <c r="Q688" s="2" t="s">
        <v>75</v>
      </c>
      <c r="R688" s="190"/>
      <c r="S688" s="43" t="s">
        <v>76</v>
      </c>
      <c r="T688" s="190"/>
      <c r="U688" s="190"/>
      <c r="V688" s="9" t="s">
        <v>77</v>
      </c>
      <c r="W688" s="42" t="s">
        <v>843</v>
      </c>
      <c r="X688" s="50"/>
      <c r="Y688" s="53"/>
    </row>
    <row r="689" spans="1:25" s="9" customFormat="1" ht="106" hidden="1" x14ac:dyDescent="0.2">
      <c r="A689" s="291" t="e">
        <f t="shared" si="35"/>
        <v>#VALUE!</v>
      </c>
      <c r="B689" s="1">
        <v>43943</v>
      </c>
      <c r="C689" s="13" t="str">
        <f t="shared" si="36"/>
        <v>USBP</v>
      </c>
      <c r="D689" s="2" t="s">
        <v>15</v>
      </c>
      <c r="E689" s="35" t="s">
        <v>191</v>
      </c>
      <c r="F689" s="35"/>
      <c r="G689" s="2" t="s">
        <v>72</v>
      </c>
      <c r="H689" s="163" t="str">
        <f t="shared" si="38"/>
        <v>Del Rio, TX</v>
      </c>
      <c r="I689" s="254">
        <v>1</v>
      </c>
      <c r="J689" s="2" t="s">
        <v>73</v>
      </c>
      <c r="K689" s="2" t="s">
        <v>74</v>
      </c>
      <c r="L689" s="2" t="s">
        <v>73</v>
      </c>
      <c r="M689" s="2" t="s">
        <v>74</v>
      </c>
      <c r="N689" s="2"/>
      <c r="O689" s="11" t="s">
        <v>73</v>
      </c>
      <c r="P689" s="16" t="s">
        <v>74</v>
      </c>
      <c r="Q689" s="2"/>
      <c r="R689" s="190"/>
      <c r="S689" s="43" t="s">
        <v>76</v>
      </c>
      <c r="T689" s="190"/>
      <c r="U689" s="190"/>
      <c r="V689" s="11" t="s">
        <v>77</v>
      </c>
      <c r="W689" s="196" t="s">
        <v>844</v>
      </c>
      <c r="X689" s="51"/>
      <c r="Y689" s="40"/>
    </row>
    <row r="690" spans="1:25" s="66" customFormat="1" ht="48" hidden="1" x14ac:dyDescent="0.2">
      <c r="A690" s="291" t="e">
        <f t="shared" si="35"/>
        <v>#VALUE!</v>
      </c>
      <c r="B690" s="47">
        <f>'USBP MASTER'!B16</f>
        <v>43928</v>
      </c>
      <c r="C690" s="13" t="str">
        <f t="shared" si="36"/>
        <v>USBP</v>
      </c>
      <c r="D690" s="43" t="s">
        <v>28</v>
      </c>
      <c r="E690" s="45" t="s">
        <v>845</v>
      </c>
      <c r="F690" s="45"/>
      <c r="G690" s="44" t="s">
        <v>86</v>
      </c>
      <c r="H690" s="163" t="str">
        <f t="shared" si="38"/>
        <v>Ft. Hancock, TX</v>
      </c>
      <c r="I690" s="248">
        <v>1</v>
      </c>
      <c r="J690" s="43" t="s">
        <v>74</v>
      </c>
      <c r="K690" s="43" t="s">
        <v>74</v>
      </c>
      <c r="L690" s="43" t="s">
        <v>73</v>
      </c>
      <c r="M690" s="43" t="s">
        <v>74</v>
      </c>
      <c r="N690" s="43"/>
      <c r="O690" s="11" t="s">
        <v>74</v>
      </c>
      <c r="P690" s="43" t="s">
        <v>74</v>
      </c>
      <c r="Q690" s="44"/>
      <c r="R690" s="190"/>
      <c r="S690" s="43" t="s">
        <v>76</v>
      </c>
      <c r="T690" s="190"/>
      <c r="U690" s="190"/>
      <c r="V690" s="43" t="s">
        <v>77</v>
      </c>
      <c r="W690" s="33" t="s">
        <v>846</v>
      </c>
      <c r="X690" s="50"/>
      <c r="Y690" s="200"/>
    </row>
    <row r="691" spans="1:25" s="66" customFormat="1" ht="32" hidden="1" x14ac:dyDescent="0.2">
      <c r="A691" s="291" t="e">
        <f t="shared" si="35"/>
        <v>#VALUE!</v>
      </c>
      <c r="B691" s="47">
        <f>B690</f>
        <v>43928</v>
      </c>
      <c r="C691" s="13" t="str">
        <f t="shared" si="36"/>
        <v>USBP</v>
      </c>
      <c r="D691" s="43" t="s">
        <v>28</v>
      </c>
      <c r="E691" s="45" t="s">
        <v>28</v>
      </c>
      <c r="F691" s="45" t="s">
        <v>107</v>
      </c>
      <c r="G691" s="44" t="s">
        <v>86</v>
      </c>
      <c r="H691" s="163" t="str">
        <f t="shared" si="38"/>
        <v>El Paso, TX</v>
      </c>
      <c r="I691" s="248">
        <v>1</v>
      </c>
      <c r="J691" s="43" t="s">
        <v>74</v>
      </c>
      <c r="K691" s="43" t="s">
        <v>74</v>
      </c>
      <c r="L691" s="43" t="s">
        <v>73</v>
      </c>
      <c r="M691" s="43" t="s">
        <v>74</v>
      </c>
      <c r="N691" s="43"/>
      <c r="O691" s="11" t="s">
        <v>74</v>
      </c>
      <c r="P691" s="43" t="s">
        <v>74</v>
      </c>
      <c r="Q691" s="44"/>
      <c r="R691" s="190"/>
      <c r="S691" s="43" t="s">
        <v>76</v>
      </c>
      <c r="T691" s="190"/>
      <c r="U691" s="190"/>
      <c r="V691" s="43" t="s">
        <v>77</v>
      </c>
      <c r="W691" s="33" t="s">
        <v>847</v>
      </c>
      <c r="X691" s="50"/>
      <c r="Y691" s="200"/>
    </row>
    <row r="692" spans="1:25" s="66" customFormat="1" ht="48" hidden="1" x14ac:dyDescent="0.2">
      <c r="A692" s="291" t="e">
        <f t="shared" si="35"/>
        <v>#VALUE!</v>
      </c>
      <c r="B692" s="47">
        <v>43930</v>
      </c>
      <c r="C692" s="13" t="str">
        <f t="shared" si="36"/>
        <v>USBP</v>
      </c>
      <c r="D692" s="43" t="s">
        <v>28</v>
      </c>
      <c r="E692" s="45" t="s">
        <v>104</v>
      </c>
      <c r="F692" s="45"/>
      <c r="G692" s="44" t="s">
        <v>86</v>
      </c>
      <c r="H692" s="163" t="str">
        <f t="shared" si="38"/>
        <v>Santa Teresa, NM</v>
      </c>
      <c r="I692" s="248">
        <v>1</v>
      </c>
      <c r="J692" s="43" t="s">
        <v>73</v>
      </c>
      <c r="K692" s="43" t="s">
        <v>74</v>
      </c>
      <c r="L692" s="43" t="s">
        <v>73</v>
      </c>
      <c r="M692" s="43" t="s">
        <v>74</v>
      </c>
      <c r="N692" s="43"/>
      <c r="O692" s="11" t="s">
        <v>73</v>
      </c>
      <c r="P692" s="43" t="s">
        <v>73</v>
      </c>
      <c r="Q692" s="44" t="s">
        <v>75</v>
      </c>
      <c r="R692" s="190"/>
      <c r="S692" s="43" t="s">
        <v>76</v>
      </c>
      <c r="T692" s="190"/>
      <c r="U692" s="190"/>
      <c r="V692" s="43" t="s">
        <v>77</v>
      </c>
      <c r="W692" s="42" t="s">
        <v>848</v>
      </c>
      <c r="X692" s="50"/>
      <c r="Y692" s="200"/>
    </row>
    <row r="693" spans="1:25" s="66" customFormat="1" ht="48" hidden="1" x14ac:dyDescent="0.2">
      <c r="A693" s="291" t="e">
        <f t="shared" si="35"/>
        <v>#VALUE!</v>
      </c>
      <c r="B693" s="47">
        <v>43930</v>
      </c>
      <c r="C693" s="13" t="str">
        <f t="shared" si="36"/>
        <v>USBP</v>
      </c>
      <c r="D693" s="43" t="s">
        <v>28</v>
      </c>
      <c r="E693" s="45" t="s">
        <v>104</v>
      </c>
      <c r="F693" s="45"/>
      <c r="G693" s="44" t="s">
        <v>86</v>
      </c>
      <c r="H693" s="163" t="str">
        <f t="shared" si="38"/>
        <v>Santa Teresa, NM</v>
      </c>
      <c r="I693" s="248">
        <v>1</v>
      </c>
      <c r="J693" s="43" t="s">
        <v>73</v>
      </c>
      <c r="K693" s="43" t="s">
        <v>74</v>
      </c>
      <c r="L693" s="43" t="s">
        <v>73</v>
      </c>
      <c r="M693" s="43" t="s">
        <v>74</v>
      </c>
      <c r="N693" s="43"/>
      <c r="O693" s="11" t="s">
        <v>73</v>
      </c>
      <c r="P693" s="43" t="s">
        <v>73</v>
      </c>
      <c r="Q693" s="44" t="s">
        <v>75</v>
      </c>
      <c r="R693" s="190"/>
      <c r="S693" s="43" t="s">
        <v>76</v>
      </c>
      <c r="T693" s="190"/>
      <c r="U693" s="190"/>
      <c r="V693" s="43" t="s">
        <v>77</v>
      </c>
      <c r="W693" s="42" t="s">
        <v>849</v>
      </c>
      <c r="X693" s="50"/>
      <c r="Y693" s="200"/>
    </row>
    <row r="694" spans="1:25" s="66" customFormat="1" ht="32" hidden="1" x14ac:dyDescent="0.2">
      <c r="A694" s="291" t="e">
        <f t="shared" si="35"/>
        <v>#VALUE!</v>
      </c>
      <c r="B694" s="47">
        <v>43930</v>
      </c>
      <c r="C694" s="13" t="str">
        <f t="shared" si="36"/>
        <v>USBP</v>
      </c>
      <c r="D694" s="43" t="s">
        <v>28</v>
      </c>
      <c r="E694" s="45" t="s">
        <v>28</v>
      </c>
      <c r="F694" s="45" t="s">
        <v>88</v>
      </c>
      <c r="G694" s="44" t="s">
        <v>86</v>
      </c>
      <c r="H694" s="163" t="str">
        <f t="shared" si="38"/>
        <v>El Paso, TX</v>
      </c>
      <c r="I694" s="248">
        <v>1</v>
      </c>
      <c r="J694" s="43" t="s">
        <v>73</v>
      </c>
      <c r="K694" s="43" t="s">
        <v>74</v>
      </c>
      <c r="L694" s="43" t="s">
        <v>73</v>
      </c>
      <c r="M694" s="43" t="s">
        <v>74</v>
      </c>
      <c r="N694" s="43"/>
      <c r="O694" s="11" t="s">
        <v>73</v>
      </c>
      <c r="P694" s="43" t="s">
        <v>74</v>
      </c>
      <c r="Q694" s="44"/>
      <c r="R694" s="190"/>
      <c r="S694" s="43" t="s">
        <v>76</v>
      </c>
      <c r="T694" s="190"/>
      <c r="U694" s="190"/>
      <c r="V694" s="43" t="s">
        <v>77</v>
      </c>
      <c r="W694" s="42" t="s">
        <v>850</v>
      </c>
      <c r="X694" s="50"/>
      <c r="Y694" s="200"/>
    </row>
    <row r="695" spans="1:25" s="66" customFormat="1" ht="128" hidden="1" x14ac:dyDescent="0.2">
      <c r="A695" s="291" t="e">
        <f t="shared" si="35"/>
        <v>#VALUE!</v>
      </c>
      <c r="B695" s="47">
        <v>43932</v>
      </c>
      <c r="C695" s="13" t="str">
        <f t="shared" si="36"/>
        <v>USBP</v>
      </c>
      <c r="D695" s="43" t="s">
        <v>28</v>
      </c>
      <c r="E695" s="45" t="s">
        <v>102</v>
      </c>
      <c r="F695" s="45"/>
      <c r="G695" s="44" t="s">
        <v>86</v>
      </c>
      <c r="H695" s="163" t="str">
        <f t="shared" si="38"/>
        <v>El Paso, TX</v>
      </c>
      <c r="I695" s="248">
        <v>1</v>
      </c>
      <c r="J695" s="43" t="s">
        <v>73</v>
      </c>
      <c r="K695" s="43" t="s">
        <v>74</v>
      </c>
      <c r="L695" s="43" t="s">
        <v>73</v>
      </c>
      <c r="M695" s="43" t="s">
        <v>74</v>
      </c>
      <c r="N695" s="43"/>
      <c r="O695" s="11" t="s">
        <v>74</v>
      </c>
      <c r="P695" s="43" t="s">
        <v>73</v>
      </c>
      <c r="Q695" s="44" t="s">
        <v>75</v>
      </c>
      <c r="R695" s="190"/>
      <c r="S695" s="43" t="s">
        <v>76</v>
      </c>
      <c r="T695" s="190"/>
      <c r="U695" s="190"/>
      <c r="V695" s="43" t="s">
        <v>77</v>
      </c>
      <c r="W695" s="236" t="s">
        <v>851</v>
      </c>
      <c r="X695" s="50"/>
      <c r="Y695" s="200"/>
    </row>
    <row r="696" spans="1:25" s="66" customFormat="1" ht="48" hidden="1" x14ac:dyDescent="0.2">
      <c r="A696" s="291" t="e">
        <f t="shared" si="35"/>
        <v>#VALUE!</v>
      </c>
      <c r="B696" s="47">
        <v>43937</v>
      </c>
      <c r="C696" s="13" t="str">
        <f t="shared" si="36"/>
        <v>USBP</v>
      </c>
      <c r="D696" s="43" t="s">
        <v>28</v>
      </c>
      <c r="E696" s="45" t="s">
        <v>104</v>
      </c>
      <c r="F696" s="45"/>
      <c r="G696" s="44" t="s">
        <v>86</v>
      </c>
      <c r="H696" s="163" t="str">
        <f t="shared" si="38"/>
        <v>Santa Teresa, NM</v>
      </c>
      <c r="I696" s="248">
        <v>1</v>
      </c>
      <c r="J696" s="43" t="s">
        <v>73</v>
      </c>
      <c r="K696" s="43" t="s">
        <v>74</v>
      </c>
      <c r="L696" s="43" t="s">
        <v>73</v>
      </c>
      <c r="M696" s="43" t="s">
        <v>74</v>
      </c>
      <c r="N696" s="43"/>
      <c r="O696" s="11" t="s">
        <v>74</v>
      </c>
      <c r="P696" s="43" t="s">
        <v>73</v>
      </c>
      <c r="Q696" s="44" t="s">
        <v>75</v>
      </c>
      <c r="R696" s="190"/>
      <c r="S696" s="43" t="s">
        <v>76</v>
      </c>
      <c r="T696" s="190"/>
      <c r="U696" s="190"/>
      <c r="V696" s="43" t="s">
        <v>77</v>
      </c>
      <c r="W696" s="33" t="s">
        <v>852</v>
      </c>
      <c r="X696" s="50"/>
      <c r="Y696" s="200"/>
    </row>
    <row r="697" spans="1:25" s="66" customFormat="1" ht="85" hidden="1" x14ac:dyDescent="0.2">
      <c r="A697" s="291" t="e">
        <f t="shared" si="35"/>
        <v>#VALUE!</v>
      </c>
      <c r="B697" s="50">
        <f>'USBP MASTER'!B639</f>
        <v>43937</v>
      </c>
      <c r="C697" s="13" t="str">
        <f t="shared" si="36"/>
        <v>USBP</v>
      </c>
      <c r="D697" s="45" t="s">
        <v>17</v>
      </c>
      <c r="E697" s="53" t="s">
        <v>128</v>
      </c>
      <c r="F697" s="53"/>
      <c r="G697" s="44" t="s">
        <v>72</v>
      </c>
      <c r="H697" s="163" t="str">
        <f t="shared" si="38"/>
        <v>Hebbronville, TX</v>
      </c>
      <c r="I697" s="249">
        <v>1</v>
      </c>
      <c r="J697" s="45" t="s">
        <v>73</v>
      </c>
      <c r="K697" s="45" t="s">
        <v>74</v>
      </c>
      <c r="L697" s="45" t="s">
        <v>73</v>
      </c>
      <c r="M697" s="45" t="s">
        <v>74</v>
      </c>
      <c r="N697" s="43"/>
      <c r="O697" s="11" t="s">
        <v>74</v>
      </c>
      <c r="P697" s="45" t="s">
        <v>74</v>
      </c>
      <c r="Q697" s="44"/>
      <c r="R697" s="190"/>
      <c r="S697" s="43" t="s">
        <v>76</v>
      </c>
      <c r="T697" s="190"/>
      <c r="U697" s="190"/>
      <c r="V697" s="43" t="s">
        <v>77</v>
      </c>
      <c r="W697" s="213" t="s">
        <v>839</v>
      </c>
      <c r="X697" s="47"/>
      <c r="Y697" s="48"/>
    </row>
    <row r="698" spans="1:25" s="66" customFormat="1" ht="85" hidden="1" x14ac:dyDescent="0.2">
      <c r="A698" s="291" t="e">
        <f t="shared" si="35"/>
        <v>#VALUE!</v>
      </c>
      <c r="B698" s="50">
        <f>B697</f>
        <v>43937</v>
      </c>
      <c r="C698" s="13" t="str">
        <f t="shared" si="36"/>
        <v>USBP</v>
      </c>
      <c r="D698" s="45" t="s">
        <v>17</v>
      </c>
      <c r="E698" s="53" t="s">
        <v>128</v>
      </c>
      <c r="F698" s="53"/>
      <c r="G698" s="44" t="s">
        <v>72</v>
      </c>
      <c r="H698" s="163" t="str">
        <f t="shared" si="38"/>
        <v>Hebbronville, TX</v>
      </c>
      <c r="I698" s="249">
        <v>1</v>
      </c>
      <c r="J698" s="45" t="s">
        <v>73</v>
      </c>
      <c r="K698" s="45" t="s">
        <v>74</v>
      </c>
      <c r="L698" s="45" t="s">
        <v>73</v>
      </c>
      <c r="M698" s="45" t="s">
        <v>74</v>
      </c>
      <c r="N698" s="43"/>
      <c r="O698" s="11" t="s">
        <v>74</v>
      </c>
      <c r="P698" s="45" t="s">
        <v>74</v>
      </c>
      <c r="Q698" s="44"/>
      <c r="R698" s="190"/>
      <c r="S698" s="43" t="s">
        <v>76</v>
      </c>
      <c r="T698" s="190"/>
      <c r="U698" s="190"/>
      <c r="V698" s="43" t="s">
        <v>77</v>
      </c>
      <c r="W698" s="213" t="s">
        <v>839</v>
      </c>
      <c r="X698" s="47"/>
      <c r="Y698" s="48"/>
    </row>
    <row r="699" spans="1:25" s="66" customFormat="1" ht="85" hidden="1" x14ac:dyDescent="0.2">
      <c r="A699" s="291" t="e">
        <f t="shared" si="35"/>
        <v>#VALUE!</v>
      </c>
      <c r="B699" s="50">
        <f>B698</f>
        <v>43937</v>
      </c>
      <c r="C699" s="13" t="str">
        <f t="shared" si="36"/>
        <v>USBP</v>
      </c>
      <c r="D699" s="45" t="s">
        <v>17</v>
      </c>
      <c r="E699" s="53" t="s">
        <v>128</v>
      </c>
      <c r="F699" s="53"/>
      <c r="G699" s="44" t="s">
        <v>72</v>
      </c>
      <c r="H699" s="163" t="str">
        <f t="shared" si="38"/>
        <v>Hebbronville, TX</v>
      </c>
      <c r="I699" s="249">
        <v>1</v>
      </c>
      <c r="J699" s="45" t="s">
        <v>73</v>
      </c>
      <c r="K699" s="45" t="s">
        <v>74</v>
      </c>
      <c r="L699" s="45" t="s">
        <v>73</v>
      </c>
      <c r="M699" s="45" t="s">
        <v>74</v>
      </c>
      <c r="N699" s="43"/>
      <c r="O699" s="11" t="s">
        <v>74</v>
      </c>
      <c r="P699" s="45" t="s">
        <v>74</v>
      </c>
      <c r="Q699" s="44"/>
      <c r="R699" s="190"/>
      <c r="S699" s="43" t="s">
        <v>76</v>
      </c>
      <c r="T699" s="190"/>
      <c r="U699" s="190"/>
      <c r="V699" s="43" t="s">
        <v>77</v>
      </c>
      <c r="W699" s="213" t="s">
        <v>839</v>
      </c>
      <c r="X699" s="47"/>
      <c r="Y699" s="48"/>
    </row>
    <row r="700" spans="1:25" s="66" customFormat="1" ht="85" hidden="1" x14ac:dyDescent="0.2">
      <c r="A700" s="291" t="e">
        <f t="shared" si="35"/>
        <v>#VALUE!</v>
      </c>
      <c r="B700" s="50">
        <f>B699</f>
        <v>43937</v>
      </c>
      <c r="C700" s="13" t="str">
        <f t="shared" si="36"/>
        <v>USBP</v>
      </c>
      <c r="D700" s="45" t="s">
        <v>17</v>
      </c>
      <c r="E700" s="53" t="s">
        <v>128</v>
      </c>
      <c r="F700" s="53"/>
      <c r="G700" s="44" t="s">
        <v>72</v>
      </c>
      <c r="H700" s="163" t="str">
        <f t="shared" si="38"/>
        <v>Hebbronville, TX</v>
      </c>
      <c r="I700" s="249">
        <v>1</v>
      </c>
      <c r="J700" s="45" t="s">
        <v>73</v>
      </c>
      <c r="K700" s="45" t="s">
        <v>74</v>
      </c>
      <c r="L700" s="45" t="s">
        <v>73</v>
      </c>
      <c r="M700" s="45" t="s">
        <v>74</v>
      </c>
      <c r="N700" s="43"/>
      <c r="O700" s="11" t="s">
        <v>74</v>
      </c>
      <c r="P700" s="45" t="s">
        <v>74</v>
      </c>
      <c r="Q700" s="44"/>
      <c r="R700" s="190"/>
      <c r="S700" s="43" t="s">
        <v>76</v>
      </c>
      <c r="T700" s="190"/>
      <c r="U700" s="190"/>
      <c r="V700" s="43" t="s">
        <v>77</v>
      </c>
      <c r="W700" s="213" t="s">
        <v>839</v>
      </c>
      <c r="X700" s="47"/>
      <c r="Y700" s="48"/>
    </row>
    <row r="701" spans="1:25" s="66" customFormat="1" ht="85" hidden="1" x14ac:dyDescent="0.2">
      <c r="A701" s="291" t="e">
        <f t="shared" si="35"/>
        <v>#VALUE!</v>
      </c>
      <c r="B701" s="50">
        <f>B700</f>
        <v>43937</v>
      </c>
      <c r="C701" s="13" t="str">
        <f t="shared" si="36"/>
        <v>USBP</v>
      </c>
      <c r="D701" s="45" t="s">
        <v>17</v>
      </c>
      <c r="E701" s="53" t="s">
        <v>128</v>
      </c>
      <c r="F701" s="53"/>
      <c r="G701" s="44" t="s">
        <v>72</v>
      </c>
      <c r="H701" s="163" t="str">
        <f t="shared" si="38"/>
        <v>Hebbronville, TX</v>
      </c>
      <c r="I701" s="249">
        <v>1</v>
      </c>
      <c r="J701" s="45" t="s">
        <v>73</v>
      </c>
      <c r="K701" s="45" t="s">
        <v>74</v>
      </c>
      <c r="L701" s="45" t="s">
        <v>73</v>
      </c>
      <c r="M701" s="45" t="s">
        <v>74</v>
      </c>
      <c r="N701" s="43"/>
      <c r="O701" s="11" t="s">
        <v>74</v>
      </c>
      <c r="P701" s="45" t="s">
        <v>74</v>
      </c>
      <c r="Q701" s="44"/>
      <c r="R701" s="190"/>
      <c r="S701" s="43" t="s">
        <v>76</v>
      </c>
      <c r="T701" s="190"/>
      <c r="U701" s="190"/>
      <c r="V701" s="43" t="s">
        <v>77</v>
      </c>
      <c r="W701" s="213" t="s">
        <v>839</v>
      </c>
      <c r="X701" s="47"/>
      <c r="Y701" s="48"/>
    </row>
    <row r="702" spans="1:25" s="66" customFormat="1" ht="85" hidden="1" x14ac:dyDescent="0.2">
      <c r="A702" s="291" t="e">
        <f t="shared" si="35"/>
        <v>#VALUE!</v>
      </c>
      <c r="B702" s="50">
        <f>B701</f>
        <v>43937</v>
      </c>
      <c r="C702" s="13" t="str">
        <f t="shared" si="36"/>
        <v>USBP</v>
      </c>
      <c r="D702" s="45" t="s">
        <v>17</v>
      </c>
      <c r="E702" s="53" t="s">
        <v>128</v>
      </c>
      <c r="F702" s="53"/>
      <c r="G702" s="44" t="s">
        <v>72</v>
      </c>
      <c r="H702" s="163" t="str">
        <f t="shared" si="38"/>
        <v>Hebbronville, TX</v>
      </c>
      <c r="I702" s="249">
        <v>1</v>
      </c>
      <c r="J702" s="45" t="s">
        <v>73</v>
      </c>
      <c r="K702" s="45" t="s">
        <v>74</v>
      </c>
      <c r="L702" s="45" t="s">
        <v>73</v>
      </c>
      <c r="M702" s="45" t="s">
        <v>74</v>
      </c>
      <c r="N702" s="43"/>
      <c r="O702" s="11" t="s">
        <v>74</v>
      </c>
      <c r="P702" s="45" t="s">
        <v>74</v>
      </c>
      <c r="Q702" s="44"/>
      <c r="R702" s="190"/>
      <c r="S702" s="43" t="s">
        <v>76</v>
      </c>
      <c r="T702" s="190"/>
      <c r="U702" s="190"/>
      <c r="V702" s="43" t="s">
        <v>77</v>
      </c>
      <c r="W702" s="213" t="s">
        <v>839</v>
      </c>
      <c r="X702" s="47"/>
      <c r="Y702" s="48"/>
    </row>
    <row r="703" spans="1:25" s="66" customFormat="1" ht="51" hidden="1" x14ac:dyDescent="0.2">
      <c r="A703" s="291" t="e">
        <f t="shared" si="35"/>
        <v>#VALUE!</v>
      </c>
      <c r="B703" s="47">
        <v>43944</v>
      </c>
      <c r="C703" s="13" t="str">
        <f t="shared" si="36"/>
        <v>USBP</v>
      </c>
      <c r="D703" s="43" t="s">
        <v>35</v>
      </c>
      <c r="E703" s="43" t="s">
        <v>179</v>
      </c>
      <c r="F703" s="43"/>
      <c r="G703" s="44" t="s">
        <v>89</v>
      </c>
      <c r="H703" s="163" t="str">
        <f t="shared" si="38"/>
        <v>Tucson, AZ</v>
      </c>
      <c r="I703" s="248">
        <v>1</v>
      </c>
      <c r="J703" s="43" t="s">
        <v>74</v>
      </c>
      <c r="K703" s="43" t="s">
        <v>74</v>
      </c>
      <c r="L703" s="43" t="s">
        <v>73</v>
      </c>
      <c r="M703" s="43" t="s">
        <v>74</v>
      </c>
      <c r="N703" s="43"/>
      <c r="O703" s="11" t="s">
        <v>73</v>
      </c>
      <c r="P703" s="43" t="s">
        <v>73</v>
      </c>
      <c r="Q703" s="44" t="s">
        <v>75</v>
      </c>
      <c r="R703" s="190"/>
      <c r="S703" s="43" t="s">
        <v>76</v>
      </c>
      <c r="T703" s="190"/>
      <c r="U703" s="190"/>
      <c r="V703" s="53" t="s">
        <v>77</v>
      </c>
      <c r="W703" s="203" t="s">
        <v>853</v>
      </c>
      <c r="X703" s="212"/>
      <c r="Y703" s="53"/>
    </row>
    <row r="704" spans="1:25" s="9" customFormat="1" ht="64" hidden="1" x14ac:dyDescent="0.2">
      <c r="A704" s="291" t="e">
        <f t="shared" si="35"/>
        <v>#VALUE!</v>
      </c>
      <c r="B704" s="13">
        <v>43937</v>
      </c>
      <c r="C704" s="13" t="str">
        <f t="shared" si="36"/>
        <v>USBP</v>
      </c>
      <c r="D704" s="11" t="s">
        <v>33</v>
      </c>
      <c r="E704" s="11" t="s">
        <v>33</v>
      </c>
      <c r="F704" s="11" t="s">
        <v>71</v>
      </c>
      <c r="G704" s="2" t="s">
        <v>89</v>
      </c>
      <c r="H704" s="163" t="str">
        <f t="shared" si="38"/>
        <v>Chula Vista, CA</v>
      </c>
      <c r="I704" s="129">
        <v>1</v>
      </c>
      <c r="J704" s="11" t="s">
        <v>73</v>
      </c>
      <c r="K704" s="11" t="s">
        <v>74</v>
      </c>
      <c r="L704" s="11" t="s">
        <v>73</v>
      </c>
      <c r="M704" s="11" t="s">
        <v>74</v>
      </c>
      <c r="N704" s="11"/>
      <c r="O704" s="11" t="s">
        <v>74</v>
      </c>
      <c r="P704" s="11" t="s">
        <v>74</v>
      </c>
      <c r="Q704" s="2"/>
      <c r="R704" s="190"/>
      <c r="S704" s="43" t="s">
        <v>76</v>
      </c>
      <c r="T704" s="190"/>
      <c r="U704" s="190"/>
      <c r="V704" s="11" t="s">
        <v>77</v>
      </c>
      <c r="W704" s="42" t="s">
        <v>854</v>
      </c>
      <c r="X704" s="50"/>
      <c r="Y704" s="53"/>
    </row>
    <row r="705" spans="1:25" s="66" customFormat="1" ht="81" hidden="1" x14ac:dyDescent="0.25">
      <c r="A705" s="291" t="e">
        <f t="shared" si="35"/>
        <v>#VALUE!</v>
      </c>
      <c r="B705" s="47">
        <v>43945</v>
      </c>
      <c r="C705" s="13" t="str">
        <f t="shared" si="36"/>
        <v>USBP</v>
      </c>
      <c r="D705" s="43" t="s">
        <v>20</v>
      </c>
      <c r="E705" s="43" t="s">
        <v>134</v>
      </c>
      <c r="F705" s="43"/>
      <c r="G705" s="44" t="s">
        <v>72</v>
      </c>
      <c r="H705" s="163" t="str">
        <f t="shared" si="38"/>
        <v>Rio Grand City, TX</v>
      </c>
      <c r="I705" s="248">
        <v>1</v>
      </c>
      <c r="J705" s="43" t="s">
        <v>74</v>
      </c>
      <c r="K705" s="43" t="s">
        <v>74</v>
      </c>
      <c r="L705" s="43" t="s">
        <v>73</v>
      </c>
      <c r="M705" s="43" t="s">
        <v>74</v>
      </c>
      <c r="N705" s="43"/>
      <c r="O705" s="11" t="s">
        <v>74</v>
      </c>
      <c r="P705" s="43" t="s">
        <v>74</v>
      </c>
      <c r="Q705" s="44"/>
      <c r="R705" s="190"/>
      <c r="S705" s="43" t="s">
        <v>76</v>
      </c>
      <c r="T705" s="190"/>
      <c r="U705" s="190"/>
      <c r="V705" s="43" t="s">
        <v>77</v>
      </c>
      <c r="W705" s="42" t="s">
        <v>855</v>
      </c>
      <c r="X705" s="208"/>
      <c r="Y705" s="209"/>
    </row>
    <row r="706" spans="1:25" s="66" customFormat="1" ht="81" hidden="1" x14ac:dyDescent="0.25">
      <c r="A706" s="291" t="e">
        <f t="shared" si="35"/>
        <v>#VALUE!</v>
      </c>
      <c r="B706" s="47">
        <v>43943</v>
      </c>
      <c r="C706" s="13" t="str">
        <f t="shared" si="36"/>
        <v>USBP</v>
      </c>
      <c r="D706" s="43" t="s">
        <v>20</v>
      </c>
      <c r="E706" s="43" t="s">
        <v>20</v>
      </c>
      <c r="F706" s="43" t="s">
        <v>856</v>
      </c>
      <c r="G706" s="44" t="s">
        <v>72</v>
      </c>
      <c r="H706" s="163" t="str">
        <f t="shared" si="38"/>
        <v>Edinburg, TX</v>
      </c>
      <c r="I706" s="248">
        <v>1</v>
      </c>
      <c r="J706" s="43" t="s">
        <v>73</v>
      </c>
      <c r="K706" s="43" t="s">
        <v>74</v>
      </c>
      <c r="L706" s="43" t="s">
        <v>73</v>
      </c>
      <c r="M706" s="43" t="s">
        <v>74</v>
      </c>
      <c r="N706" s="43"/>
      <c r="O706" s="11" t="s">
        <v>73</v>
      </c>
      <c r="P706" s="43" t="s">
        <v>73</v>
      </c>
      <c r="Q706" s="44" t="s">
        <v>75</v>
      </c>
      <c r="R706" s="190"/>
      <c r="S706" s="43" t="s">
        <v>76</v>
      </c>
      <c r="T706" s="190"/>
      <c r="U706" s="190"/>
      <c r="V706" s="43" t="s">
        <v>77</v>
      </c>
      <c r="W706" s="42" t="s">
        <v>857</v>
      </c>
      <c r="X706" s="208"/>
      <c r="Y706" s="209"/>
    </row>
    <row r="707" spans="1:25" s="66" customFormat="1" ht="64" hidden="1" x14ac:dyDescent="0.2">
      <c r="A707" s="291" t="e">
        <f t="shared" si="35"/>
        <v>#VALUE!</v>
      </c>
      <c r="B707" s="47">
        <v>43939</v>
      </c>
      <c r="C707" s="13" t="str">
        <f t="shared" si="36"/>
        <v>USBP</v>
      </c>
      <c r="D707" s="43" t="s">
        <v>28</v>
      </c>
      <c r="E707" s="45" t="s">
        <v>102</v>
      </c>
      <c r="F707" s="45"/>
      <c r="G707" s="44" t="s">
        <v>86</v>
      </c>
      <c r="H707" s="163" t="str">
        <f t="shared" si="38"/>
        <v>El Paso, TX</v>
      </c>
      <c r="I707" s="248">
        <v>1</v>
      </c>
      <c r="J707" s="43" t="s">
        <v>73</v>
      </c>
      <c r="K707" s="43" t="s">
        <v>74</v>
      </c>
      <c r="L707" s="43" t="s">
        <v>73</v>
      </c>
      <c r="M707" s="43" t="s">
        <v>74</v>
      </c>
      <c r="N707" s="43"/>
      <c r="O707" s="11" t="s">
        <v>74</v>
      </c>
      <c r="P707" s="43" t="s">
        <v>73</v>
      </c>
      <c r="Q707" s="44" t="s">
        <v>75</v>
      </c>
      <c r="R707" s="190"/>
      <c r="S707" s="43" t="s">
        <v>76</v>
      </c>
      <c r="T707" s="190"/>
      <c r="U707" s="190"/>
      <c r="V707" s="43" t="s">
        <v>96</v>
      </c>
      <c r="W707" s="33" t="s">
        <v>858</v>
      </c>
      <c r="X707" s="50"/>
      <c r="Y707" s="200"/>
    </row>
    <row r="708" spans="1:25" s="9" customFormat="1" ht="91" hidden="1" x14ac:dyDescent="0.2">
      <c r="A708" s="291" t="e">
        <f t="shared" ref="A708:A771" si="39">A707+1</f>
        <v>#VALUE!</v>
      </c>
      <c r="B708" s="13">
        <v>43944</v>
      </c>
      <c r="C708" s="13" t="str">
        <f t="shared" si="36"/>
        <v>USBP</v>
      </c>
      <c r="D708" s="11" t="s">
        <v>15</v>
      </c>
      <c r="E708" s="35" t="s">
        <v>15</v>
      </c>
      <c r="F708" s="35" t="s">
        <v>859</v>
      </c>
      <c r="G708" s="2" t="s">
        <v>72</v>
      </c>
      <c r="H708" s="163" t="str">
        <f t="shared" si="38"/>
        <v>Del Rio, TX</v>
      </c>
      <c r="I708" s="129">
        <v>1</v>
      </c>
      <c r="J708" s="11" t="s">
        <v>73</v>
      </c>
      <c r="K708" s="11" t="s">
        <v>74</v>
      </c>
      <c r="L708" s="11" t="s">
        <v>73</v>
      </c>
      <c r="M708" s="11" t="s">
        <v>74</v>
      </c>
      <c r="N708" s="11"/>
      <c r="O708" s="11" t="s">
        <v>73</v>
      </c>
      <c r="P708" s="11" t="s">
        <v>73</v>
      </c>
      <c r="Q708" s="2" t="s">
        <v>75</v>
      </c>
      <c r="R708" s="190"/>
      <c r="S708" s="43" t="s">
        <v>76</v>
      </c>
      <c r="T708" s="190"/>
      <c r="U708" s="190"/>
      <c r="V708" s="11" t="s">
        <v>77</v>
      </c>
      <c r="W708" s="196" t="s">
        <v>860</v>
      </c>
      <c r="X708" s="40"/>
      <c r="Y708" s="40"/>
    </row>
    <row r="709" spans="1:25" s="66" customFormat="1" ht="48" hidden="1" x14ac:dyDescent="0.2">
      <c r="A709" s="291" t="e">
        <f t="shared" si="39"/>
        <v>#VALUE!</v>
      </c>
      <c r="B709" s="47">
        <f>'USBP MASTER'!B623</f>
        <v>43930</v>
      </c>
      <c r="C709" s="13" t="str">
        <f t="shared" si="36"/>
        <v>USBP</v>
      </c>
      <c r="D709" s="43" t="s">
        <v>35</v>
      </c>
      <c r="E709" s="43" t="s">
        <v>501</v>
      </c>
      <c r="F709" s="43"/>
      <c r="G709" s="44" t="s">
        <v>89</v>
      </c>
      <c r="H709" s="163" t="str">
        <f t="shared" si="38"/>
        <v>Nogales, AZ</v>
      </c>
      <c r="I709" s="248">
        <v>1</v>
      </c>
      <c r="J709" s="43" t="s">
        <v>73</v>
      </c>
      <c r="K709" s="43" t="s">
        <v>74</v>
      </c>
      <c r="L709" s="43" t="s">
        <v>73</v>
      </c>
      <c r="M709" s="43" t="s">
        <v>74</v>
      </c>
      <c r="N709" s="43"/>
      <c r="O709" s="11" t="s">
        <v>74</v>
      </c>
      <c r="P709" s="43" t="s">
        <v>74</v>
      </c>
      <c r="Q709" s="44"/>
      <c r="R709" s="190"/>
      <c r="S709" s="43" t="s">
        <v>76</v>
      </c>
      <c r="T709" s="190"/>
      <c r="U709" s="190"/>
      <c r="V709" s="53" t="s">
        <v>77</v>
      </c>
      <c r="W709" s="42" t="s">
        <v>861</v>
      </c>
      <c r="X709" s="212"/>
      <c r="Y709" s="53"/>
    </row>
    <row r="710" spans="1:25" s="66" customFormat="1" ht="48" hidden="1" x14ac:dyDescent="0.2">
      <c r="A710" s="291" t="e">
        <f t="shared" si="39"/>
        <v>#VALUE!</v>
      </c>
      <c r="B710" s="47">
        <v>43930</v>
      </c>
      <c r="C710" s="13" t="str">
        <f t="shared" ref="C710:C773" si="40">"USBP"</f>
        <v>USBP</v>
      </c>
      <c r="D710" s="43" t="s">
        <v>35</v>
      </c>
      <c r="E710" s="43" t="s">
        <v>170</v>
      </c>
      <c r="F710" s="43"/>
      <c r="G710" s="44" t="s">
        <v>89</v>
      </c>
      <c r="H710" s="163" t="str">
        <f t="shared" si="38"/>
        <v>Willcox, AZ</v>
      </c>
      <c r="I710" s="248">
        <v>1</v>
      </c>
      <c r="J710" s="43" t="s">
        <v>73</v>
      </c>
      <c r="K710" s="43" t="s">
        <v>74</v>
      </c>
      <c r="L710" s="43" t="s">
        <v>73</v>
      </c>
      <c r="M710" s="43" t="s">
        <v>74</v>
      </c>
      <c r="N710" s="43"/>
      <c r="O710" s="11" t="s">
        <v>73</v>
      </c>
      <c r="P710" s="43" t="s">
        <v>74</v>
      </c>
      <c r="Q710" s="44"/>
      <c r="R710" s="190"/>
      <c r="S710" s="43" t="s">
        <v>76</v>
      </c>
      <c r="T710" s="190"/>
      <c r="U710" s="190"/>
      <c r="V710" s="53" t="s">
        <v>77</v>
      </c>
      <c r="W710" s="41" t="s">
        <v>862</v>
      </c>
      <c r="X710" s="212"/>
      <c r="Y710" s="53"/>
    </row>
    <row r="711" spans="1:25" s="66" customFormat="1" ht="32" hidden="1" x14ac:dyDescent="0.2">
      <c r="A711" s="291" t="e">
        <f t="shared" si="39"/>
        <v>#VALUE!</v>
      </c>
      <c r="B711" s="47">
        <v>43941</v>
      </c>
      <c r="C711" s="13" t="str">
        <f t="shared" si="40"/>
        <v>USBP</v>
      </c>
      <c r="D711" s="43" t="s">
        <v>35</v>
      </c>
      <c r="E711" s="43" t="s">
        <v>501</v>
      </c>
      <c r="F711" s="43"/>
      <c r="G711" s="44" t="s">
        <v>89</v>
      </c>
      <c r="H711" s="163" t="str">
        <f t="shared" si="38"/>
        <v>Nogales, AZ</v>
      </c>
      <c r="I711" s="248">
        <v>1</v>
      </c>
      <c r="J711" s="43" t="s">
        <v>73</v>
      </c>
      <c r="K711" s="43" t="s">
        <v>74</v>
      </c>
      <c r="L711" s="43" t="s">
        <v>73</v>
      </c>
      <c r="M711" s="43" t="s">
        <v>74</v>
      </c>
      <c r="N711" s="43"/>
      <c r="O711" s="11" t="s">
        <v>73</v>
      </c>
      <c r="P711" s="43" t="s">
        <v>73</v>
      </c>
      <c r="Q711" s="44" t="s">
        <v>75</v>
      </c>
      <c r="R711" s="190"/>
      <c r="S711" s="43" t="s">
        <v>76</v>
      </c>
      <c r="T711" s="190"/>
      <c r="U711" s="190"/>
      <c r="V711" s="53" t="s">
        <v>77</v>
      </c>
      <c r="W711" s="240" t="s">
        <v>863</v>
      </c>
      <c r="X711" s="212"/>
      <c r="Y711" s="53"/>
    </row>
    <row r="712" spans="1:25" s="66" customFormat="1" ht="68" hidden="1" x14ac:dyDescent="0.2">
      <c r="A712" s="291" t="e">
        <f t="shared" si="39"/>
        <v>#VALUE!</v>
      </c>
      <c r="B712" s="47">
        <v>43942</v>
      </c>
      <c r="C712" s="13" t="str">
        <f t="shared" si="40"/>
        <v>USBP</v>
      </c>
      <c r="D712" s="43" t="s">
        <v>35</v>
      </c>
      <c r="E712" s="43" t="s">
        <v>501</v>
      </c>
      <c r="F712" s="43"/>
      <c r="G712" s="44" t="s">
        <v>89</v>
      </c>
      <c r="H712" s="163" t="str">
        <f t="shared" si="38"/>
        <v>Nogales, AZ</v>
      </c>
      <c r="I712" s="248">
        <v>1</v>
      </c>
      <c r="J712" s="43" t="s">
        <v>73</v>
      </c>
      <c r="K712" s="43" t="s">
        <v>74</v>
      </c>
      <c r="L712" s="43" t="s">
        <v>73</v>
      </c>
      <c r="M712" s="43" t="s">
        <v>74</v>
      </c>
      <c r="N712" s="43"/>
      <c r="O712" s="11" t="s">
        <v>73</v>
      </c>
      <c r="P712" s="43" t="s">
        <v>73</v>
      </c>
      <c r="Q712" s="44" t="s">
        <v>75</v>
      </c>
      <c r="R712" s="190"/>
      <c r="S712" s="43" t="s">
        <v>76</v>
      </c>
      <c r="T712" s="190"/>
      <c r="U712" s="190"/>
      <c r="V712" s="53" t="s">
        <v>77</v>
      </c>
      <c r="W712" s="192" t="s">
        <v>864</v>
      </c>
      <c r="X712" s="212"/>
      <c r="Y712" s="53"/>
    </row>
    <row r="713" spans="1:25" s="9" customFormat="1" ht="119" hidden="1" x14ac:dyDescent="0.2">
      <c r="A713" s="291" t="e">
        <f t="shared" si="39"/>
        <v>#VALUE!</v>
      </c>
      <c r="B713" s="13">
        <v>43941</v>
      </c>
      <c r="C713" s="13" t="str">
        <f t="shared" si="40"/>
        <v>USBP</v>
      </c>
      <c r="D713" s="11" t="s">
        <v>27</v>
      </c>
      <c r="E713" s="35" t="s">
        <v>27</v>
      </c>
      <c r="F713" s="35" t="s">
        <v>107</v>
      </c>
      <c r="G713" s="2" t="s">
        <v>86</v>
      </c>
      <c r="H713" s="163" t="str">
        <f t="shared" si="38"/>
        <v>Selfridge ANGB, MI</v>
      </c>
      <c r="I713" s="129">
        <v>1</v>
      </c>
      <c r="J713" s="11" t="s">
        <v>74</v>
      </c>
      <c r="K713" s="11" t="s">
        <v>73</v>
      </c>
      <c r="L713" s="11" t="s">
        <v>73</v>
      </c>
      <c r="M713" s="11" t="s">
        <v>74</v>
      </c>
      <c r="N713" s="11"/>
      <c r="O713" s="11" t="s">
        <v>73</v>
      </c>
      <c r="P713" s="11" t="s">
        <v>74</v>
      </c>
      <c r="Q713" s="2"/>
      <c r="R713" s="190"/>
      <c r="S713" s="43" t="s">
        <v>76</v>
      </c>
      <c r="T713" s="190"/>
      <c r="U713" s="190"/>
      <c r="V713" s="11" t="s">
        <v>77</v>
      </c>
      <c r="W713" s="241" t="s">
        <v>865</v>
      </c>
      <c r="X713" s="40" t="s">
        <v>77</v>
      </c>
      <c r="Y713" s="40"/>
    </row>
    <row r="714" spans="1:25" s="66" customFormat="1" ht="34" hidden="1" x14ac:dyDescent="0.2">
      <c r="A714" s="291" t="e">
        <f t="shared" si="39"/>
        <v>#VALUE!</v>
      </c>
      <c r="B714" s="47">
        <v>43942</v>
      </c>
      <c r="C714" s="13" t="str">
        <f t="shared" si="40"/>
        <v>USBP</v>
      </c>
      <c r="D714" s="43" t="s">
        <v>35</v>
      </c>
      <c r="E714" s="43" t="s">
        <v>301</v>
      </c>
      <c r="F714" s="43"/>
      <c r="G714" s="44" t="s">
        <v>89</v>
      </c>
      <c r="H714" s="163" t="str">
        <f t="shared" si="38"/>
        <v>Three Points, AZ</v>
      </c>
      <c r="I714" s="248">
        <v>1</v>
      </c>
      <c r="J714" s="43" t="s">
        <v>73</v>
      </c>
      <c r="K714" s="43" t="s">
        <v>74</v>
      </c>
      <c r="L714" s="43" t="s">
        <v>73</v>
      </c>
      <c r="M714" s="43" t="s">
        <v>74</v>
      </c>
      <c r="N714" s="43"/>
      <c r="O714" s="11" t="s">
        <v>73</v>
      </c>
      <c r="P714" s="43" t="s">
        <v>73</v>
      </c>
      <c r="Q714" s="44" t="s">
        <v>75</v>
      </c>
      <c r="R714" s="190"/>
      <c r="S714" s="43" t="s">
        <v>76</v>
      </c>
      <c r="T714" s="190"/>
      <c r="U714" s="190"/>
      <c r="V714" s="53" t="s">
        <v>77</v>
      </c>
      <c r="W714" s="192" t="s">
        <v>866</v>
      </c>
      <c r="X714" s="212"/>
      <c r="Y714" s="53"/>
    </row>
    <row r="715" spans="1:25" s="66" customFormat="1" ht="32" hidden="1" x14ac:dyDescent="0.2">
      <c r="A715" s="291" t="e">
        <f t="shared" si="39"/>
        <v>#VALUE!</v>
      </c>
      <c r="B715" s="47">
        <v>43930</v>
      </c>
      <c r="C715" s="13" t="str">
        <f t="shared" si="40"/>
        <v>USBP</v>
      </c>
      <c r="D715" s="43" t="s">
        <v>28</v>
      </c>
      <c r="E715" s="45" t="s">
        <v>113</v>
      </c>
      <c r="F715" s="45"/>
      <c r="G715" s="44" t="s">
        <v>86</v>
      </c>
      <c r="H715" s="163" t="str">
        <f t="shared" si="38"/>
        <v>Lordsburg, NM</v>
      </c>
      <c r="I715" s="248">
        <v>1</v>
      </c>
      <c r="J715" s="43" t="s">
        <v>73</v>
      </c>
      <c r="K715" s="43" t="s">
        <v>74</v>
      </c>
      <c r="L715" s="43" t="s">
        <v>73</v>
      </c>
      <c r="M715" s="43" t="s">
        <v>74</v>
      </c>
      <c r="N715" s="43"/>
      <c r="O715" s="11" t="s">
        <v>74</v>
      </c>
      <c r="P715" s="43" t="s">
        <v>73</v>
      </c>
      <c r="Q715" s="44" t="s">
        <v>75</v>
      </c>
      <c r="R715" s="190"/>
      <c r="S715" s="43" t="s">
        <v>76</v>
      </c>
      <c r="T715" s="190"/>
      <c r="U715" s="190"/>
      <c r="V715" s="43" t="s">
        <v>77</v>
      </c>
      <c r="W715" s="42" t="s">
        <v>867</v>
      </c>
      <c r="X715" s="50"/>
      <c r="Y715" s="200"/>
    </row>
    <row r="716" spans="1:25" s="66" customFormat="1" ht="96" hidden="1" x14ac:dyDescent="0.2">
      <c r="A716" s="291" t="e">
        <f t="shared" si="39"/>
        <v>#VALUE!</v>
      </c>
      <c r="B716" s="47">
        <v>43930</v>
      </c>
      <c r="C716" s="13" t="str">
        <f t="shared" si="40"/>
        <v>USBP</v>
      </c>
      <c r="D716" s="43" t="s">
        <v>30</v>
      </c>
      <c r="E716" s="45" t="s">
        <v>868</v>
      </c>
      <c r="F716" s="45"/>
      <c r="G716" s="44" t="s">
        <v>86</v>
      </c>
      <c r="H716" s="163" t="str">
        <f t="shared" si="38"/>
        <v>Bottineau, ND</v>
      </c>
      <c r="I716" s="248">
        <v>1</v>
      </c>
      <c r="J716" s="43" t="s">
        <v>73</v>
      </c>
      <c r="K716" s="43" t="s">
        <v>74</v>
      </c>
      <c r="L716" s="43" t="s">
        <v>73</v>
      </c>
      <c r="M716" s="43" t="s">
        <v>74</v>
      </c>
      <c r="N716" s="43"/>
      <c r="O716" s="11" t="s">
        <v>74</v>
      </c>
      <c r="P716" s="43" t="s">
        <v>74</v>
      </c>
      <c r="Q716" s="44"/>
      <c r="R716" s="190"/>
      <c r="S716" s="43" t="s">
        <v>76</v>
      </c>
      <c r="T716" s="190"/>
      <c r="U716" s="190"/>
      <c r="V716" s="43" t="s">
        <v>77</v>
      </c>
      <c r="W716" s="242" t="s">
        <v>869</v>
      </c>
      <c r="X716" s="50"/>
      <c r="Y716" s="200"/>
    </row>
    <row r="717" spans="1:25" s="199" customFormat="1" ht="112" x14ac:dyDescent="0.2">
      <c r="A717" s="291" t="s">
        <v>1565</v>
      </c>
      <c r="B717" s="63">
        <v>43912</v>
      </c>
      <c r="C717" s="63" t="str">
        <f t="shared" si="40"/>
        <v>USBP</v>
      </c>
      <c r="D717" s="64" t="s">
        <v>27</v>
      </c>
      <c r="E717" s="68" t="s">
        <v>27</v>
      </c>
      <c r="F717" s="68"/>
      <c r="G717" s="62" t="s">
        <v>86</v>
      </c>
      <c r="H717" s="188" t="str">
        <f t="shared" si="38"/>
        <v>Selfridge ANGB, MI</v>
      </c>
      <c r="I717" s="247">
        <v>1</v>
      </c>
      <c r="J717" s="64" t="s">
        <v>74</v>
      </c>
      <c r="K717" s="64" t="s">
        <v>74</v>
      </c>
      <c r="L717" s="64" t="s">
        <v>73</v>
      </c>
      <c r="M717" s="64" t="s">
        <v>74</v>
      </c>
      <c r="N717" s="64" t="s">
        <v>338</v>
      </c>
      <c r="O717" s="64" t="s">
        <v>73</v>
      </c>
      <c r="P717" s="64" t="s">
        <v>73</v>
      </c>
      <c r="Q717" s="62" t="s">
        <v>90</v>
      </c>
      <c r="R717" s="193">
        <v>43917</v>
      </c>
      <c r="S717" s="205" t="s">
        <v>76</v>
      </c>
      <c r="T717" s="193">
        <v>43935</v>
      </c>
      <c r="U717" s="193"/>
      <c r="V717" s="64" t="s">
        <v>426</v>
      </c>
      <c r="W717" s="198" t="s">
        <v>870</v>
      </c>
      <c r="X717" s="65" t="s">
        <v>309</v>
      </c>
      <c r="Y717" s="201" t="s">
        <v>188</v>
      </c>
    </row>
    <row r="718" spans="1:25" s="199" customFormat="1" ht="96" x14ac:dyDescent="0.2">
      <c r="A718" s="291" t="s">
        <v>1566</v>
      </c>
      <c r="B718" s="63">
        <v>43908</v>
      </c>
      <c r="C718" s="63" t="str">
        <f t="shared" si="40"/>
        <v>USBP</v>
      </c>
      <c r="D718" s="64" t="s">
        <v>34</v>
      </c>
      <c r="E718" s="68" t="s">
        <v>206</v>
      </c>
      <c r="F718" s="68"/>
      <c r="G718" s="62" t="s">
        <v>89</v>
      </c>
      <c r="H718" s="188" t="str">
        <f t="shared" si="38"/>
        <v>El Centro, CA</v>
      </c>
      <c r="I718" s="247">
        <v>1</v>
      </c>
      <c r="J718" s="64" t="s">
        <v>73</v>
      </c>
      <c r="K718" s="64" t="s">
        <v>74</v>
      </c>
      <c r="L718" s="64" t="s">
        <v>73</v>
      </c>
      <c r="M718" s="64" t="s">
        <v>74</v>
      </c>
      <c r="N718" s="64" t="s">
        <v>871</v>
      </c>
      <c r="O718" s="64" t="s">
        <v>74</v>
      </c>
      <c r="P718" s="64" t="s">
        <v>73</v>
      </c>
      <c r="Q718" s="197" t="s">
        <v>90</v>
      </c>
      <c r="R718" s="193">
        <v>43911</v>
      </c>
      <c r="S718" s="205" t="s">
        <v>76</v>
      </c>
      <c r="T718" s="193">
        <v>43926</v>
      </c>
      <c r="U718" s="193"/>
      <c r="V718" s="64" t="s">
        <v>77</v>
      </c>
      <c r="W718" s="210" t="s">
        <v>872</v>
      </c>
      <c r="X718" s="201" t="s">
        <v>873</v>
      </c>
      <c r="Y718" s="65" t="s">
        <v>874</v>
      </c>
    </row>
    <row r="719" spans="1:25" s="199" customFormat="1" ht="80" x14ac:dyDescent="0.2">
      <c r="A719" s="291" t="s">
        <v>1567</v>
      </c>
      <c r="B719" s="63">
        <v>43910</v>
      </c>
      <c r="C719" s="63" t="str">
        <f t="shared" si="40"/>
        <v>USBP</v>
      </c>
      <c r="D719" s="64" t="s">
        <v>34</v>
      </c>
      <c r="E719" s="68" t="s">
        <v>34</v>
      </c>
      <c r="F719" s="68" t="s">
        <v>107</v>
      </c>
      <c r="G719" s="62" t="s">
        <v>89</v>
      </c>
      <c r="H719" s="188" t="str">
        <f t="shared" si="38"/>
        <v>El Centro, CA</v>
      </c>
      <c r="I719" s="247">
        <v>1</v>
      </c>
      <c r="J719" s="64" t="s">
        <v>74</v>
      </c>
      <c r="K719" s="64" t="s">
        <v>74</v>
      </c>
      <c r="L719" s="64" t="s">
        <v>73</v>
      </c>
      <c r="M719" s="64" t="s">
        <v>74</v>
      </c>
      <c r="N719" s="64" t="s">
        <v>192</v>
      </c>
      <c r="O719" s="64" t="s">
        <v>74</v>
      </c>
      <c r="P719" s="64" t="s">
        <v>73</v>
      </c>
      <c r="Q719" s="197" t="s">
        <v>90</v>
      </c>
      <c r="R719" s="193">
        <v>43922</v>
      </c>
      <c r="S719" s="205" t="s">
        <v>76</v>
      </c>
      <c r="T719" s="193">
        <v>43935</v>
      </c>
      <c r="U719" s="193"/>
      <c r="V719" s="64" t="s">
        <v>96</v>
      </c>
      <c r="W719" s="198" t="s">
        <v>875</v>
      </c>
      <c r="X719" s="144">
        <v>43909</v>
      </c>
      <c r="Y719" s="65" t="s">
        <v>876</v>
      </c>
    </row>
    <row r="720" spans="1:25" s="199" customFormat="1" ht="96" x14ac:dyDescent="0.2">
      <c r="A720" s="291" t="s">
        <v>1568</v>
      </c>
      <c r="B720" s="63">
        <v>43912</v>
      </c>
      <c r="C720" s="63" t="str">
        <f t="shared" si="40"/>
        <v>USBP</v>
      </c>
      <c r="D720" s="64" t="s">
        <v>34</v>
      </c>
      <c r="E720" s="68" t="s">
        <v>206</v>
      </c>
      <c r="F720" s="68"/>
      <c r="G720" s="62" t="s">
        <v>89</v>
      </c>
      <c r="H720" s="188" t="str">
        <f t="shared" si="38"/>
        <v>El Centro, CA</v>
      </c>
      <c r="I720" s="247">
        <v>1</v>
      </c>
      <c r="J720" s="64" t="s">
        <v>74</v>
      </c>
      <c r="K720" s="64" t="s">
        <v>74</v>
      </c>
      <c r="L720" s="64" t="s">
        <v>73</v>
      </c>
      <c r="M720" s="64" t="s">
        <v>74</v>
      </c>
      <c r="N720" s="64" t="s">
        <v>338</v>
      </c>
      <c r="O720" s="64" t="s">
        <v>74</v>
      </c>
      <c r="P720" s="64" t="s">
        <v>73</v>
      </c>
      <c r="Q720" s="197" t="s">
        <v>90</v>
      </c>
      <c r="R720" s="193">
        <v>43916</v>
      </c>
      <c r="S720" s="205" t="s">
        <v>76</v>
      </c>
      <c r="T720" s="193">
        <v>43941</v>
      </c>
      <c r="U720" s="193"/>
      <c r="V720" s="64" t="s">
        <v>77</v>
      </c>
      <c r="W720" s="210" t="s">
        <v>877</v>
      </c>
      <c r="X720" s="201" t="s">
        <v>878</v>
      </c>
      <c r="Y720" s="65" t="s">
        <v>188</v>
      </c>
    </row>
    <row r="721" spans="1:25" s="199" customFormat="1" ht="96" x14ac:dyDescent="0.2">
      <c r="A721" s="291" t="s">
        <v>1569</v>
      </c>
      <c r="B721" s="63">
        <v>43924</v>
      </c>
      <c r="C721" s="63" t="str">
        <f t="shared" si="40"/>
        <v>USBP</v>
      </c>
      <c r="D721" s="64" t="s">
        <v>34</v>
      </c>
      <c r="E721" s="68" t="s">
        <v>212</v>
      </c>
      <c r="F721" s="68"/>
      <c r="G721" s="62" t="s">
        <v>89</v>
      </c>
      <c r="H721" s="188" t="str">
        <f t="shared" si="38"/>
        <v>Indio, CA</v>
      </c>
      <c r="I721" s="247">
        <v>1</v>
      </c>
      <c r="J721" s="64" t="s">
        <v>73</v>
      </c>
      <c r="K721" s="64" t="s">
        <v>74</v>
      </c>
      <c r="L721" s="64" t="s">
        <v>73</v>
      </c>
      <c r="M721" s="64" t="s">
        <v>74</v>
      </c>
      <c r="N721" s="64"/>
      <c r="O721" s="64" t="s">
        <v>73</v>
      </c>
      <c r="P721" s="64" t="s">
        <v>73</v>
      </c>
      <c r="Q721" s="197" t="s">
        <v>90</v>
      </c>
      <c r="R721" s="193">
        <v>43923</v>
      </c>
      <c r="S721" s="205" t="s">
        <v>76</v>
      </c>
      <c r="T721" s="193">
        <v>43936</v>
      </c>
      <c r="U721" s="193"/>
      <c r="V721" s="64" t="s">
        <v>77</v>
      </c>
      <c r="W721" s="198" t="s">
        <v>879</v>
      </c>
      <c r="X721" s="65"/>
      <c r="Y721" s="65"/>
    </row>
    <row r="722" spans="1:25" s="199" customFormat="1" ht="96" x14ac:dyDescent="0.2">
      <c r="A722" s="310" t="s">
        <v>1570</v>
      </c>
      <c r="B722" s="144">
        <v>43913</v>
      </c>
      <c r="C722" s="63" t="str">
        <f t="shared" si="40"/>
        <v>USBP</v>
      </c>
      <c r="D722" s="68" t="s">
        <v>17</v>
      </c>
      <c r="E722" s="68" t="s">
        <v>17</v>
      </c>
      <c r="F722" s="68"/>
      <c r="G722" s="62" t="s">
        <v>72</v>
      </c>
      <c r="H722" s="188" t="str">
        <f t="shared" si="38"/>
        <v>Laredo, TX</v>
      </c>
      <c r="I722" s="260">
        <v>1</v>
      </c>
      <c r="J722" s="68" t="s">
        <v>74</v>
      </c>
      <c r="K722" s="68" t="s">
        <v>74</v>
      </c>
      <c r="L722" s="68" t="s">
        <v>73</v>
      </c>
      <c r="M722" s="68" t="s">
        <v>74</v>
      </c>
      <c r="N722" s="64"/>
      <c r="O722" s="64" t="s">
        <v>74</v>
      </c>
      <c r="P722" s="68" t="s">
        <v>73</v>
      </c>
      <c r="Q722" s="62" t="s">
        <v>90</v>
      </c>
      <c r="R722" s="193">
        <v>43913</v>
      </c>
      <c r="S722" s="205" t="s">
        <v>76</v>
      </c>
      <c r="T722" s="193">
        <v>43928</v>
      </c>
      <c r="U722" s="193"/>
      <c r="V722" s="64" t="s">
        <v>96</v>
      </c>
      <c r="W722" s="198" t="s">
        <v>880</v>
      </c>
      <c r="X722" s="63">
        <v>43913</v>
      </c>
      <c r="Y722" s="69" t="s">
        <v>188</v>
      </c>
    </row>
    <row r="723" spans="1:25" s="199" customFormat="1" ht="96" x14ac:dyDescent="0.2">
      <c r="A723" s="310" t="s">
        <v>1571</v>
      </c>
      <c r="B723" s="144">
        <v>43925</v>
      </c>
      <c r="C723" s="63" t="str">
        <f t="shared" si="40"/>
        <v>USBP</v>
      </c>
      <c r="D723" s="68" t="s">
        <v>17</v>
      </c>
      <c r="E723" s="65" t="s">
        <v>734</v>
      </c>
      <c r="F723" s="65"/>
      <c r="G723" s="62" t="s">
        <v>72</v>
      </c>
      <c r="H723" s="188" t="str">
        <f t="shared" si="38"/>
        <v>Cotulla, TX</v>
      </c>
      <c r="I723" s="260">
        <v>1</v>
      </c>
      <c r="J723" s="68" t="s">
        <v>74</v>
      </c>
      <c r="K723" s="68" t="s">
        <v>74</v>
      </c>
      <c r="L723" s="68" t="s">
        <v>73</v>
      </c>
      <c r="M723" s="68" t="s">
        <v>74</v>
      </c>
      <c r="N723" s="64"/>
      <c r="O723" s="64" t="s">
        <v>74</v>
      </c>
      <c r="P723" s="68" t="s">
        <v>73</v>
      </c>
      <c r="Q723" s="62" t="s">
        <v>90</v>
      </c>
      <c r="R723" s="193">
        <v>43930</v>
      </c>
      <c r="S723" s="205" t="s">
        <v>76</v>
      </c>
      <c r="T723" s="193">
        <v>43941</v>
      </c>
      <c r="U723" s="193"/>
      <c r="V723" s="64" t="s">
        <v>96</v>
      </c>
      <c r="W723" s="198" t="s">
        <v>881</v>
      </c>
      <c r="X723" s="63"/>
      <c r="Y723" s="69"/>
    </row>
    <row r="724" spans="1:25" s="199" customFormat="1" ht="97" x14ac:dyDescent="0.25">
      <c r="A724" s="309" t="s">
        <v>1572</v>
      </c>
      <c r="B724" s="63">
        <v>43913</v>
      </c>
      <c r="C724" s="63" t="str">
        <f t="shared" si="40"/>
        <v>USBP</v>
      </c>
      <c r="D724" s="64" t="s">
        <v>20</v>
      </c>
      <c r="E724" s="64" t="s">
        <v>134</v>
      </c>
      <c r="F724" s="64"/>
      <c r="G724" s="62" t="s">
        <v>72</v>
      </c>
      <c r="H724" s="188" t="str">
        <f t="shared" si="38"/>
        <v>Rio Grand City, TX</v>
      </c>
      <c r="I724" s="247">
        <v>1</v>
      </c>
      <c r="J724" s="64" t="s">
        <v>73</v>
      </c>
      <c r="K724" s="64" t="s">
        <v>74</v>
      </c>
      <c r="L724" s="64" t="s">
        <v>73</v>
      </c>
      <c r="M724" s="64" t="s">
        <v>74</v>
      </c>
      <c r="N724" s="64" t="s">
        <v>213</v>
      </c>
      <c r="O724" s="64" t="s">
        <v>73</v>
      </c>
      <c r="P724" s="64" t="s">
        <v>73</v>
      </c>
      <c r="Q724" s="62" t="s">
        <v>90</v>
      </c>
      <c r="R724" s="193">
        <v>43916</v>
      </c>
      <c r="S724" s="205" t="s">
        <v>76</v>
      </c>
      <c r="T724" s="193">
        <v>43944</v>
      </c>
      <c r="U724" s="193"/>
      <c r="V724" s="64" t="s">
        <v>77</v>
      </c>
      <c r="W724" s="198" t="s">
        <v>882</v>
      </c>
      <c r="X724" s="206">
        <v>43913</v>
      </c>
      <c r="Y724" s="207" t="s">
        <v>188</v>
      </c>
    </row>
    <row r="725" spans="1:25" s="199" customFormat="1" ht="64" x14ac:dyDescent="0.2">
      <c r="A725" s="291" t="s">
        <v>1573</v>
      </c>
      <c r="B725" s="63">
        <v>43920</v>
      </c>
      <c r="C725" s="63" t="str">
        <f>"USBP"</f>
        <v>USBP</v>
      </c>
      <c r="D725" s="64" t="s">
        <v>45</v>
      </c>
      <c r="E725" s="64" t="s">
        <v>45</v>
      </c>
      <c r="F725" s="64"/>
      <c r="G725" s="62" t="s">
        <v>159</v>
      </c>
      <c r="H725" s="188" t="str">
        <f t="shared" si="38"/>
        <v>Fort Bliss, TX</v>
      </c>
      <c r="I725" s="247">
        <v>1</v>
      </c>
      <c r="J725" s="64" t="s">
        <v>73</v>
      </c>
      <c r="K725" s="64" t="s">
        <v>74</v>
      </c>
      <c r="L725" s="64" t="s">
        <v>73</v>
      </c>
      <c r="M725" s="64" t="s">
        <v>74</v>
      </c>
      <c r="N725" s="64" t="s">
        <v>883</v>
      </c>
      <c r="O725" s="64" t="s">
        <v>74</v>
      </c>
      <c r="P725" s="64" t="s">
        <v>73</v>
      </c>
      <c r="Q725" s="62" t="s">
        <v>90</v>
      </c>
      <c r="R725" s="193">
        <v>43927</v>
      </c>
      <c r="S725" s="205" t="s">
        <v>76</v>
      </c>
      <c r="T725" s="193">
        <v>43942</v>
      </c>
      <c r="U725" s="193"/>
      <c r="V725" s="64" t="s">
        <v>160</v>
      </c>
      <c r="W725" s="198" t="s">
        <v>884</v>
      </c>
      <c r="X725" s="64"/>
      <c r="Y725" s="243"/>
    </row>
    <row r="726" spans="1:25" s="199" customFormat="1" ht="64" x14ac:dyDescent="0.2">
      <c r="A726" s="309" t="s">
        <v>1574</v>
      </c>
      <c r="B726" s="63">
        <v>43910</v>
      </c>
      <c r="C726" s="63" t="str">
        <f t="shared" si="40"/>
        <v>USBP</v>
      </c>
      <c r="D726" s="64" t="s">
        <v>35</v>
      </c>
      <c r="E726" s="64" t="s">
        <v>179</v>
      </c>
      <c r="F726" s="64"/>
      <c r="G726" s="62" t="s">
        <v>89</v>
      </c>
      <c r="H726" s="188" t="str">
        <f t="shared" si="38"/>
        <v>Tucson, AZ</v>
      </c>
      <c r="I726" s="247">
        <v>1</v>
      </c>
      <c r="J726" s="64" t="s">
        <v>73</v>
      </c>
      <c r="K726" s="64" t="s">
        <v>74</v>
      </c>
      <c r="L726" s="64" t="s">
        <v>73</v>
      </c>
      <c r="M726" s="64" t="s">
        <v>74</v>
      </c>
      <c r="N726" s="64" t="s">
        <v>885</v>
      </c>
      <c r="O726" s="64" t="s">
        <v>73</v>
      </c>
      <c r="P726" s="64" t="s">
        <v>73</v>
      </c>
      <c r="Q726" s="62" t="s">
        <v>90</v>
      </c>
      <c r="R726" s="193">
        <v>43912</v>
      </c>
      <c r="S726" s="205" t="s">
        <v>76</v>
      </c>
      <c r="T726" s="193">
        <v>43926</v>
      </c>
      <c r="U726" s="193"/>
      <c r="V726" s="65" t="s">
        <v>77</v>
      </c>
      <c r="W726" s="198" t="s">
        <v>886</v>
      </c>
      <c r="X726" s="144">
        <v>43909</v>
      </c>
      <c r="Y726" s="65" t="s">
        <v>188</v>
      </c>
    </row>
    <row r="727" spans="1:25" s="199" customFormat="1" ht="64" x14ac:dyDescent="0.2">
      <c r="A727" s="309" t="s">
        <v>1575</v>
      </c>
      <c r="B727" s="63">
        <v>43913</v>
      </c>
      <c r="C727" s="63" t="str">
        <f t="shared" si="40"/>
        <v>USBP</v>
      </c>
      <c r="D727" s="64" t="s">
        <v>35</v>
      </c>
      <c r="E727" s="64" t="s">
        <v>501</v>
      </c>
      <c r="F727" s="64"/>
      <c r="G727" s="62" t="s">
        <v>89</v>
      </c>
      <c r="H727" s="188" t="str">
        <f t="shared" si="38"/>
        <v>Nogales, AZ</v>
      </c>
      <c r="I727" s="247">
        <v>1</v>
      </c>
      <c r="J727" s="64" t="s">
        <v>73</v>
      </c>
      <c r="K727" s="64" t="s">
        <v>74</v>
      </c>
      <c r="L727" s="64" t="s">
        <v>73</v>
      </c>
      <c r="M727" s="64" t="s">
        <v>74</v>
      </c>
      <c r="N727" s="64" t="s">
        <v>887</v>
      </c>
      <c r="O727" s="64" t="s">
        <v>73</v>
      </c>
      <c r="P727" s="64" t="s">
        <v>73</v>
      </c>
      <c r="Q727" s="62" t="s">
        <v>90</v>
      </c>
      <c r="R727" s="193">
        <v>43913</v>
      </c>
      <c r="S727" s="205" t="s">
        <v>76</v>
      </c>
      <c r="T727" s="193">
        <v>43926</v>
      </c>
      <c r="U727" s="193"/>
      <c r="V727" s="65" t="s">
        <v>77</v>
      </c>
      <c r="W727" s="210" t="s">
        <v>888</v>
      </c>
      <c r="X727" s="211">
        <v>43909</v>
      </c>
      <c r="Y727" s="65" t="s">
        <v>188</v>
      </c>
    </row>
    <row r="728" spans="1:25" s="199" customFormat="1" ht="80" x14ac:dyDescent="0.2">
      <c r="A728" s="309" t="s">
        <v>1576</v>
      </c>
      <c r="B728" s="63">
        <f>'USBP MASTER'!B484</f>
        <v>43920</v>
      </c>
      <c r="C728" s="63" t="str">
        <f t="shared" si="40"/>
        <v>USBP</v>
      </c>
      <c r="D728" s="64" t="s">
        <v>35</v>
      </c>
      <c r="E728" s="64" t="s">
        <v>179</v>
      </c>
      <c r="F728" s="64"/>
      <c r="G728" s="62" t="s">
        <v>89</v>
      </c>
      <c r="H728" s="188" t="str">
        <f t="shared" si="38"/>
        <v>Tucson, AZ</v>
      </c>
      <c r="I728" s="247">
        <v>1</v>
      </c>
      <c r="J728" s="64" t="s">
        <v>74</v>
      </c>
      <c r="K728" s="64" t="s">
        <v>74</v>
      </c>
      <c r="L728" s="64" t="s">
        <v>73</v>
      </c>
      <c r="M728" s="64" t="s">
        <v>74</v>
      </c>
      <c r="N728" s="64" t="s">
        <v>889</v>
      </c>
      <c r="O728" s="64" t="s">
        <v>73</v>
      </c>
      <c r="P728" s="64" t="s">
        <v>73</v>
      </c>
      <c r="Q728" s="62" t="s">
        <v>90</v>
      </c>
      <c r="R728" s="193">
        <v>43916</v>
      </c>
      <c r="S728" s="205" t="s">
        <v>76</v>
      </c>
      <c r="T728" s="193">
        <v>43945</v>
      </c>
      <c r="U728" s="193"/>
      <c r="V728" s="65" t="s">
        <v>77</v>
      </c>
      <c r="W728" s="198" t="s">
        <v>890</v>
      </c>
      <c r="X728" s="211"/>
      <c r="Y728" s="65"/>
    </row>
    <row r="729" spans="1:25" s="199" customFormat="1" ht="96" x14ac:dyDescent="0.2">
      <c r="A729" s="309" t="s">
        <v>1577</v>
      </c>
      <c r="B729" s="63">
        <v>43924</v>
      </c>
      <c r="C729" s="63" t="str">
        <f t="shared" si="40"/>
        <v>USBP</v>
      </c>
      <c r="D729" s="64" t="s">
        <v>35</v>
      </c>
      <c r="E729" s="64" t="s">
        <v>179</v>
      </c>
      <c r="F729" s="64"/>
      <c r="G729" s="62" t="s">
        <v>89</v>
      </c>
      <c r="H729" s="188" t="str">
        <f t="shared" si="38"/>
        <v>Tucson, AZ</v>
      </c>
      <c r="I729" s="247">
        <v>1</v>
      </c>
      <c r="J729" s="64" t="s">
        <v>74</v>
      </c>
      <c r="K729" s="64" t="s">
        <v>74</v>
      </c>
      <c r="L729" s="64" t="s">
        <v>73</v>
      </c>
      <c r="M729" s="64" t="s">
        <v>74</v>
      </c>
      <c r="N729" s="64"/>
      <c r="O729" s="64" t="s">
        <v>73</v>
      </c>
      <c r="P729" s="64" t="s">
        <v>73</v>
      </c>
      <c r="Q729" s="62" t="s">
        <v>90</v>
      </c>
      <c r="R729" s="193">
        <v>43924</v>
      </c>
      <c r="S729" s="205" t="s">
        <v>76</v>
      </c>
      <c r="T729" s="193">
        <v>43943</v>
      </c>
      <c r="U729" s="193"/>
      <c r="V729" s="65" t="s">
        <v>77</v>
      </c>
      <c r="W729" s="210" t="s">
        <v>891</v>
      </c>
      <c r="X729" s="211"/>
      <c r="Y729" s="65"/>
    </row>
    <row r="730" spans="1:25" s="66" customFormat="1" ht="48" hidden="1" x14ac:dyDescent="0.2">
      <c r="A730" s="291" t="e">
        <f t="shared" si="39"/>
        <v>#VALUE!</v>
      </c>
      <c r="B730" s="47">
        <v>43941</v>
      </c>
      <c r="C730" s="13" t="str">
        <f t="shared" si="40"/>
        <v>USBP</v>
      </c>
      <c r="D730" s="43" t="s">
        <v>34</v>
      </c>
      <c r="E730" s="45" t="s">
        <v>212</v>
      </c>
      <c r="F730" s="45"/>
      <c r="G730" s="44" t="s">
        <v>89</v>
      </c>
      <c r="H730" s="163" t="str">
        <f t="shared" si="38"/>
        <v>Indio, CA</v>
      </c>
      <c r="I730" s="248">
        <v>1</v>
      </c>
      <c r="J730" s="43" t="s">
        <v>73</v>
      </c>
      <c r="K730" s="43" t="s">
        <v>74</v>
      </c>
      <c r="L730" s="43" t="s">
        <v>73</v>
      </c>
      <c r="M730" s="43" t="s">
        <v>74</v>
      </c>
      <c r="N730" s="43"/>
      <c r="O730" s="11" t="s">
        <v>73</v>
      </c>
      <c r="P730" s="43" t="s">
        <v>73</v>
      </c>
      <c r="Q730" s="134" t="s">
        <v>75</v>
      </c>
      <c r="R730" s="190"/>
      <c r="S730" s="133" t="s">
        <v>76</v>
      </c>
      <c r="T730" s="190"/>
      <c r="U730" s="190"/>
      <c r="V730" s="43" t="s">
        <v>534</v>
      </c>
      <c r="W730" s="42" t="s">
        <v>892</v>
      </c>
      <c r="X730" s="53"/>
      <c r="Y730" s="53"/>
    </row>
    <row r="731" spans="1:25" s="152" customFormat="1" ht="85" hidden="1" x14ac:dyDescent="0.2">
      <c r="A731" s="291" t="e">
        <f t="shared" si="39"/>
        <v>#VALUE!</v>
      </c>
      <c r="B731" s="30">
        <v>43944</v>
      </c>
      <c r="C731" s="13" t="str">
        <f t="shared" si="40"/>
        <v>USBP</v>
      </c>
      <c r="D731" s="45" t="s">
        <v>17</v>
      </c>
      <c r="E731" s="29" t="s">
        <v>621</v>
      </c>
      <c r="F731" s="29"/>
      <c r="G731" s="44" t="s">
        <v>72</v>
      </c>
      <c r="H731" s="163" t="str">
        <f t="shared" si="38"/>
        <v>Zapata, TX</v>
      </c>
      <c r="I731" s="250">
        <v>1</v>
      </c>
      <c r="J731" s="45" t="s">
        <v>73</v>
      </c>
      <c r="K731" s="45" t="s">
        <v>74</v>
      </c>
      <c r="L731" s="45" t="s">
        <v>73</v>
      </c>
      <c r="M731" s="45" t="s">
        <v>74</v>
      </c>
      <c r="O731" s="11" t="s">
        <v>73</v>
      </c>
      <c r="P731" s="29" t="s">
        <v>73</v>
      </c>
      <c r="Q731" s="204" t="s">
        <v>75</v>
      </c>
      <c r="R731" s="190"/>
      <c r="S731" s="133" t="s">
        <v>76</v>
      </c>
      <c r="T731" s="190"/>
      <c r="U731" s="190"/>
      <c r="V731" s="29" t="s">
        <v>77</v>
      </c>
      <c r="W731" s="239" t="s">
        <v>893</v>
      </c>
      <c r="Y731" s="34"/>
    </row>
    <row r="732" spans="1:25" s="152" customFormat="1" ht="68" hidden="1" x14ac:dyDescent="0.2">
      <c r="A732" s="291" t="e">
        <f t="shared" si="39"/>
        <v>#VALUE!</v>
      </c>
      <c r="B732" s="30">
        <v>43944</v>
      </c>
      <c r="C732" s="13" t="str">
        <f t="shared" si="40"/>
        <v>USBP</v>
      </c>
      <c r="D732" s="45" t="s">
        <v>17</v>
      </c>
      <c r="E732" s="29" t="s">
        <v>621</v>
      </c>
      <c r="F732" s="29"/>
      <c r="G732" s="44" t="s">
        <v>72</v>
      </c>
      <c r="H732" s="163" t="str">
        <f t="shared" si="38"/>
        <v>Zapata, TX</v>
      </c>
      <c r="I732" s="250">
        <v>1</v>
      </c>
      <c r="J732" s="45" t="s">
        <v>73</v>
      </c>
      <c r="K732" s="45" t="s">
        <v>74</v>
      </c>
      <c r="L732" s="45" t="s">
        <v>73</v>
      </c>
      <c r="M732" s="45" t="s">
        <v>74</v>
      </c>
      <c r="O732" s="11" t="s">
        <v>74</v>
      </c>
      <c r="P732" s="29" t="s">
        <v>74</v>
      </c>
      <c r="Q732" s="244"/>
      <c r="R732" s="190"/>
      <c r="S732" s="133" t="s">
        <v>76</v>
      </c>
      <c r="T732" s="190"/>
      <c r="U732" s="190"/>
      <c r="V732" s="29" t="s">
        <v>77</v>
      </c>
      <c r="W732" s="239" t="s">
        <v>894</v>
      </c>
      <c r="Y732" s="34"/>
    </row>
    <row r="733" spans="1:25" s="152" customFormat="1" ht="68" hidden="1" x14ac:dyDescent="0.2">
      <c r="A733" s="291" t="e">
        <f t="shared" si="39"/>
        <v>#VALUE!</v>
      </c>
      <c r="B733" s="30">
        <v>43944</v>
      </c>
      <c r="C733" s="13" t="str">
        <f t="shared" si="40"/>
        <v>USBP</v>
      </c>
      <c r="D733" s="45" t="s">
        <v>17</v>
      </c>
      <c r="E733" s="29" t="s">
        <v>621</v>
      </c>
      <c r="F733" s="29"/>
      <c r="G733" s="44" t="s">
        <v>72</v>
      </c>
      <c r="H733" s="163" t="str">
        <f t="shared" si="38"/>
        <v>Zapata, TX</v>
      </c>
      <c r="I733" s="250">
        <v>1</v>
      </c>
      <c r="J733" s="45" t="s">
        <v>73</v>
      </c>
      <c r="K733" s="45" t="s">
        <v>74</v>
      </c>
      <c r="L733" s="45" t="s">
        <v>73</v>
      </c>
      <c r="M733" s="45" t="s">
        <v>74</v>
      </c>
      <c r="O733" s="11" t="s">
        <v>74</v>
      </c>
      <c r="P733" s="29" t="s">
        <v>74</v>
      </c>
      <c r="Q733" s="244"/>
      <c r="R733" s="190"/>
      <c r="S733" s="133" t="s">
        <v>76</v>
      </c>
      <c r="T733" s="190"/>
      <c r="U733" s="190"/>
      <c r="V733" s="29" t="s">
        <v>77</v>
      </c>
      <c r="W733" s="239" t="s">
        <v>894</v>
      </c>
      <c r="Y733" s="34"/>
    </row>
    <row r="734" spans="1:25" s="152" customFormat="1" ht="68" hidden="1" x14ac:dyDescent="0.2">
      <c r="A734" s="291" t="e">
        <f t="shared" si="39"/>
        <v>#VALUE!</v>
      </c>
      <c r="B734" s="30">
        <v>43944</v>
      </c>
      <c r="C734" s="13" t="str">
        <f t="shared" si="40"/>
        <v>USBP</v>
      </c>
      <c r="D734" s="45" t="s">
        <v>17</v>
      </c>
      <c r="E734" s="29" t="s">
        <v>621</v>
      </c>
      <c r="F734" s="29"/>
      <c r="G734" s="44" t="s">
        <v>72</v>
      </c>
      <c r="H734" s="163" t="str">
        <f t="shared" si="38"/>
        <v>Zapata, TX</v>
      </c>
      <c r="I734" s="250">
        <v>1</v>
      </c>
      <c r="J734" s="45" t="s">
        <v>73</v>
      </c>
      <c r="K734" s="45" t="s">
        <v>74</v>
      </c>
      <c r="L734" s="45" t="s">
        <v>73</v>
      </c>
      <c r="M734" s="45" t="s">
        <v>74</v>
      </c>
      <c r="O734" s="11" t="s">
        <v>74</v>
      </c>
      <c r="P734" s="29" t="s">
        <v>74</v>
      </c>
      <c r="Q734" s="244"/>
      <c r="R734" s="190"/>
      <c r="S734" s="133" t="s">
        <v>76</v>
      </c>
      <c r="T734" s="190"/>
      <c r="U734" s="190"/>
      <c r="V734" s="29" t="s">
        <v>77</v>
      </c>
      <c r="W734" s="239" t="s">
        <v>894</v>
      </c>
      <c r="Y734" s="34"/>
    </row>
    <row r="735" spans="1:25" s="152" customFormat="1" ht="68" hidden="1" x14ac:dyDescent="0.2">
      <c r="A735" s="291" t="e">
        <f t="shared" si="39"/>
        <v>#VALUE!</v>
      </c>
      <c r="B735" s="30">
        <v>43944</v>
      </c>
      <c r="C735" s="13" t="str">
        <f t="shared" si="40"/>
        <v>USBP</v>
      </c>
      <c r="D735" s="45" t="s">
        <v>17</v>
      </c>
      <c r="E735" s="29" t="s">
        <v>895</v>
      </c>
      <c r="F735" s="29"/>
      <c r="G735" s="44" t="s">
        <v>72</v>
      </c>
      <c r="H735" s="163" t="str">
        <f t="shared" si="38"/>
        <v>Freer, TX</v>
      </c>
      <c r="I735" s="250">
        <v>1</v>
      </c>
      <c r="J735" s="45" t="s">
        <v>73</v>
      </c>
      <c r="K735" s="45" t="s">
        <v>74</v>
      </c>
      <c r="L735" s="45" t="s">
        <v>73</v>
      </c>
      <c r="M735" s="45" t="s">
        <v>74</v>
      </c>
      <c r="O735" s="11" t="s">
        <v>74</v>
      </c>
      <c r="P735" s="29" t="s">
        <v>74</v>
      </c>
      <c r="Q735" s="244"/>
      <c r="R735" s="190"/>
      <c r="S735" s="133" t="s">
        <v>76</v>
      </c>
      <c r="T735" s="190"/>
      <c r="U735" s="190"/>
      <c r="V735" s="29" t="s">
        <v>77</v>
      </c>
      <c r="W735" s="239" t="s">
        <v>894</v>
      </c>
      <c r="Y735" s="34"/>
    </row>
    <row r="736" spans="1:25" s="152" customFormat="1" ht="68" hidden="1" x14ac:dyDescent="0.2">
      <c r="A736" s="291" t="e">
        <f t="shared" si="39"/>
        <v>#VALUE!</v>
      </c>
      <c r="B736" s="30">
        <v>43944</v>
      </c>
      <c r="C736" s="13" t="str">
        <f t="shared" si="40"/>
        <v>USBP</v>
      </c>
      <c r="D736" s="45" t="s">
        <v>17</v>
      </c>
      <c r="E736" s="29" t="s">
        <v>895</v>
      </c>
      <c r="F736" s="29"/>
      <c r="G736" s="44" t="s">
        <v>72</v>
      </c>
      <c r="H736" s="163" t="str">
        <f t="shared" si="38"/>
        <v>Freer, TX</v>
      </c>
      <c r="I736" s="250">
        <v>1</v>
      </c>
      <c r="J736" s="45" t="s">
        <v>73</v>
      </c>
      <c r="K736" s="45" t="s">
        <v>74</v>
      </c>
      <c r="L736" s="45" t="s">
        <v>73</v>
      </c>
      <c r="M736" s="45" t="s">
        <v>74</v>
      </c>
      <c r="O736" s="11" t="s">
        <v>74</v>
      </c>
      <c r="P736" s="29" t="s">
        <v>74</v>
      </c>
      <c r="Q736" s="244"/>
      <c r="R736" s="190"/>
      <c r="S736" s="133" t="s">
        <v>76</v>
      </c>
      <c r="T736" s="190"/>
      <c r="U736" s="190"/>
      <c r="V736" s="29" t="s">
        <v>77</v>
      </c>
      <c r="W736" s="239" t="s">
        <v>894</v>
      </c>
      <c r="Y736" s="34"/>
    </row>
    <row r="737" spans="1:25" s="152" customFormat="1" ht="68" hidden="1" x14ac:dyDescent="0.2">
      <c r="A737" s="291" t="e">
        <f t="shared" si="39"/>
        <v>#VALUE!</v>
      </c>
      <c r="B737" s="30">
        <v>43944</v>
      </c>
      <c r="C737" s="13" t="str">
        <f t="shared" si="40"/>
        <v>USBP</v>
      </c>
      <c r="D737" s="45" t="s">
        <v>17</v>
      </c>
      <c r="E737" s="29" t="s">
        <v>621</v>
      </c>
      <c r="F737" s="29"/>
      <c r="G737" s="44" t="s">
        <v>72</v>
      </c>
      <c r="H737" s="163" t="str">
        <f t="shared" si="38"/>
        <v>Zapata, TX</v>
      </c>
      <c r="I737" s="250">
        <v>1</v>
      </c>
      <c r="J737" s="45" t="s">
        <v>73</v>
      </c>
      <c r="K737" s="45" t="s">
        <v>74</v>
      </c>
      <c r="L737" s="45" t="s">
        <v>73</v>
      </c>
      <c r="M737" s="45" t="s">
        <v>74</v>
      </c>
      <c r="O737" s="11" t="s">
        <v>74</v>
      </c>
      <c r="P737" s="29" t="s">
        <v>74</v>
      </c>
      <c r="Q737" s="244"/>
      <c r="R737" s="190"/>
      <c r="S737" s="133" t="s">
        <v>76</v>
      </c>
      <c r="T737" s="190"/>
      <c r="U737" s="190"/>
      <c r="V737" s="29" t="s">
        <v>77</v>
      </c>
      <c r="W737" s="239" t="s">
        <v>894</v>
      </c>
      <c r="Y737" s="34"/>
    </row>
    <row r="738" spans="1:25" s="152" customFormat="1" ht="51" hidden="1" x14ac:dyDescent="0.2">
      <c r="A738" s="291" t="e">
        <f t="shared" si="39"/>
        <v>#VALUE!</v>
      </c>
      <c r="B738" s="30">
        <v>43944</v>
      </c>
      <c r="C738" s="13" t="str">
        <f t="shared" si="40"/>
        <v>USBP</v>
      </c>
      <c r="D738" s="45" t="s">
        <v>17</v>
      </c>
      <c r="E738" s="29" t="s">
        <v>17</v>
      </c>
      <c r="F738" s="29" t="s">
        <v>314</v>
      </c>
      <c r="G738" s="44" t="s">
        <v>72</v>
      </c>
      <c r="H738" s="163" t="str">
        <f t="shared" si="38"/>
        <v>Laredo, TX</v>
      </c>
      <c r="I738" s="250">
        <v>1</v>
      </c>
      <c r="J738" s="45" t="s">
        <v>73</v>
      </c>
      <c r="K738" s="45" t="s">
        <v>74</v>
      </c>
      <c r="L738" s="45" t="s">
        <v>73</v>
      </c>
      <c r="M738" s="45" t="s">
        <v>74</v>
      </c>
      <c r="O738" s="11" t="s">
        <v>74</v>
      </c>
      <c r="P738" s="29" t="s">
        <v>74</v>
      </c>
      <c r="Q738" s="244"/>
      <c r="R738" s="190"/>
      <c r="S738" s="133" t="s">
        <v>76</v>
      </c>
      <c r="T738" s="190"/>
      <c r="U738" s="190"/>
      <c r="V738" s="29" t="s">
        <v>77</v>
      </c>
      <c r="W738" s="239" t="s">
        <v>896</v>
      </c>
      <c r="Y738" s="34"/>
    </row>
    <row r="739" spans="1:25" s="152" customFormat="1" ht="85" hidden="1" x14ac:dyDescent="0.2">
      <c r="A739" s="291" t="e">
        <f t="shared" si="39"/>
        <v>#VALUE!</v>
      </c>
      <c r="B739" s="30">
        <v>43944</v>
      </c>
      <c r="C739" s="13" t="str">
        <f t="shared" si="40"/>
        <v>USBP</v>
      </c>
      <c r="D739" s="45" t="s">
        <v>17</v>
      </c>
      <c r="E739" s="29" t="s">
        <v>123</v>
      </c>
      <c r="F739" s="29" t="s">
        <v>314</v>
      </c>
      <c r="G739" s="44" t="s">
        <v>72</v>
      </c>
      <c r="H739" s="163" t="str">
        <f t="shared" si="38"/>
        <v>Laredo, TX</v>
      </c>
      <c r="I739" s="250">
        <v>1</v>
      </c>
      <c r="J739" s="45" t="s">
        <v>73</v>
      </c>
      <c r="K739" s="45" t="s">
        <v>74</v>
      </c>
      <c r="L739" s="45" t="s">
        <v>73</v>
      </c>
      <c r="M739" s="45" t="s">
        <v>74</v>
      </c>
      <c r="O739" s="11" t="s">
        <v>74</v>
      </c>
      <c r="P739" s="29" t="s">
        <v>74</v>
      </c>
      <c r="Q739" s="244"/>
      <c r="R739" s="190"/>
      <c r="S739" s="133" t="s">
        <v>76</v>
      </c>
      <c r="T739" s="190"/>
      <c r="U739" s="190"/>
      <c r="V739" s="29" t="s">
        <v>77</v>
      </c>
      <c r="W739" s="203" t="s">
        <v>897</v>
      </c>
      <c r="Y739" s="34"/>
    </row>
    <row r="740" spans="1:25" s="152" customFormat="1" ht="85" hidden="1" x14ac:dyDescent="0.2">
      <c r="A740" s="291" t="e">
        <f t="shared" si="39"/>
        <v>#VALUE!</v>
      </c>
      <c r="B740" s="30">
        <v>43944</v>
      </c>
      <c r="C740" s="13" t="str">
        <f t="shared" si="40"/>
        <v>USBP</v>
      </c>
      <c r="D740" s="45" t="s">
        <v>17</v>
      </c>
      <c r="E740" s="29" t="s">
        <v>621</v>
      </c>
      <c r="F740" s="29" t="s">
        <v>314</v>
      </c>
      <c r="G740" s="44" t="s">
        <v>72</v>
      </c>
      <c r="H740" s="163" t="str">
        <f t="shared" si="38"/>
        <v>Zapata, TX</v>
      </c>
      <c r="I740" s="250">
        <v>1</v>
      </c>
      <c r="J740" s="45" t="s">
        <v>73</v>
      </c>
      <c r="K740" s="45" t="s">
        <v>74</v>
      </c>
      <c r="L740" s="45" t="s">
        <v>73</v>
      </c>
      <c r="M740" s="45" t="s">
        <v>74</v>
      </c>
      <c r="O740" s="11" t="s">
        <v>74</v>
      </c>
      <c r="P740" s="29" t="s">
        <v>74</v>
      </c>
      <c r="Q740" s="244"/>
      <c r="R740" s="190"/>
      <c r="S740" s="133" t="s">
        <v>76</v>
      </c>
      <c r="T740" s="190"/>
      <c r="U740" s="190"/>
      <c r="V740" s="29" t="s">
        <v>77</v>
      </c>
      <c r="W740" s="203" t="s">
        <v>897</v>
      </c>
      <c r="Y740" s="34"/>
    </row>
    <row r="741" spans="1:25" s="152" customFormat="1" ht="85" hidden="1" x14ac:dyDescent="0.2">
      <c r="A741" s="291" t="e">
        <f t="shared" si="39"/>
        <v>#VALUE!</v>
      </c>
      <c r="B741" s="30">
        <v>43944</v>
      </c>
      <c r="C741" s="13" t="str">
        <f t="shared" si="40"/>
        <v>USBP</v>
      </c>
      <c r="D741" s="45" t="s">
        <v>17</v>
      </c>
      <c r="E741" s="29" t="s">
        <v>838</v>
      </c>
      <c r="F741" s="29" t="s">
        <v>314</v>
      </c>
      <c r="G741" s="44" t="s">
        <v>72</v>
      </c>
      <c r="H741" s="163" t="str">
        <f t="shared" si="38"/>
        <v>Laredo, TX</v>
      </c>
      <c r="I741" s="250">
        <v>1</v>
      </c>
      <c r="J741" s="45" t="s">
        <v>73</v>
      </c>
      <c r="K741" s="45" t="s">
        <v>74</v>
      </c>
      <c r="L741" s="45" t="s">
        <v>73</v>
      </c>
      <c r="M741" s="45" t="s">
        <v>74</v>
      </c>
      <c r="O741" s="11" t="s">
        <v>74</v>
      </c>
      <c r="P741" s="29" t="s">
        <v>74</v>
      </c>
      <c r="Q741" s="244"/>
      <c r="R741" s="190"/>
      <c r="S741" s="133" t="s">
        <v>76</v>
      </c>
      <c r="T741" s="190"/>
      <c r="U741" s="190"/>
      <c r="V741" s="29" t="s">
        <v>77</v>
      </c>
      <c r="W741" s="203" t="s">
        <v>897</v>
      </c>
      <c r="Y741" s="34"/>
    </row>
    <row r="742" spans="1:25" s="152" customFormat="1" ht="85" hidden="1" x14ac:dyDescent="0.2">
      <c r="A742" s="291" t="e">
        <f t="shared" si="39"/>
        <v>#VALUE!</v>
      </c>
      <c r="B742" s="30">
        <v>43944</v>
      </c>
      <c r="C742" s="13" t="str">
        <f t="shared" si="40"/>
        <v>USBP</v>
      </c>
      <c r="D742" s="45" t="s">
        <v>17</v>
      </c>
      <c r="E742" s="29" t="s">
        <v>895</v>
      </c>
      <c r="F742" s="29" t="s">
        <v>314</v>
      </c>
      <c r="G742" s="44" t="s">
        <v>72</v>
      </c>
      <c r="H742" s="163" t="str">
        <f t="shared" si="38"/>
        <v>Freer, TX</v>
      </c>
      <c r="I742" s="250">
        <v>1</v>
      </c>
      <c r="J742" s="45" t="s">
        <v>73</v>
      </c>
      <c r="K742" s="45" t="s">
        <v>74</v>
      </c>
      <c r="L742" s="45" t="s">
        <v>73</v>
      </c>
      <c r="M742" s="45" t="s">
        <v>74</v>
      </c>
      <c r="O742" s="11" t="s">
        <v>74</v>
      </c>
      <c r="P742" s="29" t="s">
        <v>74</v>
      </c>
      <c r="Q742" s="244"/>
      <c r="R742" s="190"/>
      <c r="S742" s="133" t="s">
        <v>76</v>
      </c>
      <c r="T742" s="190"/>
      <c r="U742" s="190"/>
      <c r="V742" s="29" t="s">
        <v>77</v>
      </c>
      <c r="W742" s="203" t="s">
        <v>897</v>
      </c>
      <c r="Y742" s="34"/>
    </row>
    <row r="743" spans="1:25" s="152" customFormat="1" ht="85" hidden="1" x14ac:dyDescent="0.2">
      <c r="A743" s="291" t="e">
        <f t="shared" si="39"/>
        <v>#VALUE!</v>
      </c>
      <c r="B743" s="30">
        <v>43944</v>
      </c>
      <c r="C743" s="13" t="str">
        <f t="shared" si="40"/>
        <v>USBP</v>
      </c>
      <c r="D743" s="45" t="s">
        <v>17</v>
      </c>
      <c r="E743" s="29" t="s">
        <v>123</v>
      </c>
      <c r="F743" s="29" t="s">
        <v>314</v>
      </c>
      <c r="G743" s="44" t="s">
        <v>72</v>
      </c>
      <c r="H743" s="163" t="str">
        <f t="shared" si="38"/>
        <v>Laredo, TX</v>
      </c>
      <c r="I743" s="250">
        <v>1</v>
      </c>
      <c r="J743" s="45" t="s">
        <v>73</v>
      </c>
      <c r="K743" s="45" t="s">
        <v>74</v>
      </c>
      <c r="L743" s="45" t="s">
        <v>73</v>
      </c>
      <c r="O743" s="11" t="s">
        <v>74</v>
      </c>
      <c r="P743" s="29" t="s">
        <v>74</v>
      </c>
      <c r="Q743" s="244"/>
      <c r="R743" s="190"/>
      <c r="S743" s="133" t="s">
        <v>76</v>
      </c>
      <c r="T743" s="190"/>
      <c r="U743" s="190"/>
      <c r="V743" s="29" t="s">
        <v>77</v>
      </c>
      <c r="W743" s="203" t="s">
        <v>897</v>
      </c>
      <c r="Y743" s="34"/>
    </row>
    <row r="744" spans="1:25" s="152" customFormat="1" ht="51" hidden="1" x14ac:dyDescent="0.2">
      <c r="A744" s="291" t="e">
        <f t="shared" si="39"/>
        <v>#VALUE!</v>
      </c>
      <c r="B744" s="30">
        <v>43944</v>
      </c>
      <c r="C744" s="13" t="str">
        <f t="shared" si="40"/>
        <v>USBP</v>
      </c>
      <c r="D744" s="45" t="s">
        <v>17</v>
      </c>
      <c r="E744" s="29" t="s">
        <v>123</v>
      </c>
      <c r="F744" s="29"/>
      <c r="G744" s="44" t="s">
        <v>72</v>
      </c>
      <c r="H744" s="163" t="str">
        <f t="shared" si="38"/>
        <v>Laredo, TX</v>
      </c>
      <c r="I744" s="250">
        <v>1</v>
      </c>
      <c r="J744" s="45" t="s">
        <v>73</v>
      </c>
      <c r="K744" s="45" t="s">
        <v>74</v>
      </c>
      <c r="L744" s="45" t="s">
        <v>73</v>
      </c>
      <c r="M744" s="45" t="s">
        <v>74</v>
      </c>
      <c r="O744" s="11" t="s">
        <v>73</v>
      </c>
      <c r="P744" s="29" t="s">
        <v>73</v>
      </c>
      <c r="Q744" s="204" t="s">
        <v>75</v>
      </c>
      <c r="R744" s="190"/>
      <c r="S744" s="133" t="s">
        <v>76</v>
      </c>
      <c r="T744" s="190"/>
      <c r="U744" s="190"/>
      <c r="V744" s="29" t="s">
        <v>77</v>
      </c>
      <c r="W744" s="203" t="s">
        <v>124</v>
      </c>
      <c r="Y744" s="34"/>
    </row>
    <row r="745" spans="1:25" s="152" customFormat="1" ht="51" hidden="1" x14ac:dyDescent="0.2">
      <c r="A745" s="291" t="e">
        <f t="shared" si="39"/>
        <v>#VALUE!</v>
      </c>
      <c r="B745" s="30">
        <v>43944</v>
      </c>
      <c r="C745" s="13" t="str">
        <f t="shared" si="40"/>
        <v>USBP</v>
      </c>
      <c r="D745" s="45" t="s">
        <v>17</v>
      </c>
      <c r="E745" s="29" t="s">
        <v>895</v>
      </c>
      <c r="F745" s="29"/>
      <c r="G745" s="44" t="s">
        <v>72</v>
      </c>
      <c r="H745" s="163" t="str">
        <f t="shared" si="38"/>
        <v>Freer, TX</v>
      </c>
      <c r="I745" s="250">
        <v>1</v>
      </c>
      <c r="J745" s="45" t="s">
        <v>73</v>
      </c>
      <c r="K745" s="45" t="s">
        <v>74</v>
      </c>
      <c r="L745" s="45" t="s">
        <v>73</v>
      </c>
      <c r="M745" s="45" t="s">
        <v>74</v>
      </c>
      <c r="O745" s="11" t="s">
        <v>74</v>
      </c>
      <c r="P745" s="29" t="s">
        <v>74</v>
      </c>
      <c r="Q745" s="244"/>
      <c r="R745" s="190"/>
      <c r="S745" s="133" t="s">
        <v>76</v>
      </c>
      <c r="T745" s="190"/>
      <c r="U745" s="190"/>
      <c r="V745" s="29" t="s">
        <v>77</v>
      </c>
      <c r="W745" s="203" t="s">
        <v>898</v>
      </c>
      <c r="Y745" s="34"/>
    </row>
    <row r="746" spans="1:25" s="152" customFormat="1" ht="68" hidden="1" x14ac:dyDescent="0.2">
      <c r="A746" s="291" t="e">
        <f t="shared" si="39"/>
        <v>#VALUE!</v>
      </c>
      <c r="B746" s="30">
        <v>43944</v>
      </c>
      <c r="C746" s="13" t="str">
        <f t="shared" si="40"/>
        <v>USBP</v>
      </c>
      <c r="D746" s="45" t="s">
        <v>17</v>
      </c>
      <c r="E746" s="29" t="s">
        <v>621</v>
      </c>
      <c r="F746" s="29"/>
      <c r="G746" s="44" t="s">
        <v>72</v>
      </c>
      <c r="H746" s="163" t="str">
        <f t="shared" si="38"/>
        <v>Zapata, TX</v>
      </c>
      <c r="I746" s="250">
        <v>1</v>
      </c>
      <c r="J746" s="45" t="s">
        <v>73</v>
      </c>
      <c r="K746" s="45" t="s">
        <v>74</v>
      </c>
      <c r="L746" s="45" t="s">
        <v>73</v>
      </c>
      <c r="M746" s="45" t="s">
        <v>74</v>
      </c>
      <c r="O746" s="11" t="s">
        <v>74</v>
      </c>
      <c r="P746" s="29" t="s">
        <v>74</v>
      </c>
      <c r="Q746" s="244"/>
      <c r="R746" s="190"/>
      <c r="S746" s="133" t="s">
        <v>76</v>
      </c>
      <c r="T746" s="190"/>
      <c r="U746" s="190"/>
      <c r="V746" s="29" t="s">
        <v>77</v>
      </c>
      <c r="W746" s="239" t="s">
        <v>899</v>
      </c>
      <c r="Y746" s="34"/>
    </row>
    <row r="747" spans="1:25" s="152" customFormat="1" ht="68" hidden="1" x14ac:dyDescent="0.2">
      <c r="A747" s="291" t="e">
        <f t="shared" si="39"/>
        <v>#VALUE!</v>
      </c>
      <c r="B747" s="30">
        <v>43944</v>
      </c>
      <c r="C747" s="13" t="str">
        <f t="shared" si="40"/>
        <v>USBP</v>
      </c>
      <c r="D747" s="45" t="s">
        <v>17</v>
      </c>
      <c r="E747" s="29" t="s">
        <v>621</v>
      </c>
      <c r="F747" s="29"/>
      <c r="G747" s="44" t="s">
        <v>72</v>
      </c>
      <c r="H747" s="163" t="str">
        <f t="shared" si="38"/>
        <v>Zapata, TX</v>
      </c>
      <c r="I747" s="250">
        <v>1</v>
      </c>
      <c r="J747" s="45" t="s">
        <v>73</v>
      </c>
      <c r="K747" s="45" t="s">
        <v>74</v>
      </c>
      <c r="L747" s="45" t="s">
        <v>73</v>
      </c>
      <c r="M747" s="45" t="s">
        <v>74</v>
      </c>
      <c r="O747" s="11" t="s">
        <v>74</v>
      </c>
      <c r="P747" s="29" t="s">
        <v>74</v>
      </c>
      <c r="Q747" s="244"/>
      <c r="R747" s="190"/>
      <c r="S747" s="133" t="s">
        <v>76</v>
      </c>
      <c r="T747" s="190"/>
      <c r="U747" s="190"/>
      <c r="V747" s="29" t="s">
        <v>77</v>
      </c>
      <c r="W747" s="239" t="s">
        <v>900</v>
      </c>
      <c r="Y747" s="34"/>
    </row>
    <row r="748" spans="1:25" s="152" customFormat="1" ht="68" hidden="1" x14ac:dyDescent="0.2">
      <c r="A748" s="291" t="e">
        <f t="shared" si="39"/>
        <v>#VALUE!</v>
      </c>
      <c r="B748" s="30">
        <v>43944</v>
      </c>
      <c r="C748" s="13" t="str">
        <f t="shared" si="40"/>
        <v>USBP</v>
      </c>
      <c r="D748" s="45" t="s">
        <v>17</v>
      </c>
      <c r="E748" s="29" t="s">
        <v>621</v>
      </c>
      <c r="F748" s="29"/>
      <c r="G748" s="44" t="s">
        <v>72</v>
      </c>
      <c r="H748" s="163" t="str">
        <f t="shared" ref="H748:H811" si="41">INDEX(STATIONLOCATION,MATCH(E748, STATIONCODES, 0))</f>
        <v>Zapata, TX</v>
      </c>
      <c r="I748" s="250">
        <v>1</v>
      </c>
      <c r="J748" s="45" t="s">
        <v>73</v>
      </c>
      <c r="K748" s="45" t="s">
        <v>74</v>
      </c>
      <c r="L748" s="45" t="s">
        <v>73</v>
      </c>
      <c r="M748" s="45" t="s">
        <v>74</v>
      </c>
      <c r="O748" s="11" t="s">
        <v>74</v>
      </c>
      <c r="P748" s="29" t="s">
        <v>74</v>
      </c>
      <c r="Q748" s="244"/>
      <c r="R748" s="190"/>
      <c r="S748" s="133" t="s">
        <v>76</v>
      </c>
      <c r="T748" s="190"/>
      <c r="U748" s="190"/>
      <c r="V748" s="29" t="s">
        <v>77</v>
      </c>
      <c r="W748" s="239" t="s">
        <v>900</v>
      </c>
      <c r="Y748" s="34"/>
    </row>
    <row r="749" spans="1:25" s="152" customFormat="1" ht="68" hidden="1" x14ac:dyDescent="0.2">
      <c r="A749" s="291" t="e">
        <f t="shared" si="39"/>
        <v>#VALUE!</v>
      </c>
      <c r="B749" s="30">
        <v>43944</v>
      </c>
      <c r="C749" s="13" t="str">
        <f t="shared" si="40"/>
        <v>USBP</v>
      </c>
      <c r="D749" s="45" t="s">
        <v>17</v>
      </c>
      <c r="E749" s="29" t="s">
        <v>621</v>
      </c>
      <c r="F749" s="29"/>
      <c r="G749" s="44" t="s">
        <v>72</v>
      </c>
      <c r="H749" s="163" t="str">
        <f t="shared" si="41"/>
        <v>Zapata, TX</v>
      </c>
      <c r="I749" s="250">
        <v>1</v>
      </c>
      <c r="J749" s="45" t="s">
        <v>73</v>
      </c>
      <c r="K749" s="45" t="s">
        <v>74</v>
      </c>
      <c r="L749" s="45" t="s">
        <v>73</v>
      </c>
      <c r="M749" s="45" t="s">
        <v>74</v>
      </c>
      <c r="O749" s="11" t="s">
        <v>74</v>
      </c>
      <c r="P749" s="29" t="s">
        <v>74</v>
      </c>
      <c r="Q749" s="244"/>
      <c r="R749" s="190"/>
      <c r="S749" s="133" t="s">
        <v>76</v>
      </c>
      <c r="T749" s="190"/>
      <c r="U749" s="190"/>
      <c r="V749" s="29" t="s">
        <v>77</v>
      </c>
      <c r="W749" s="239" t="s">
        <v>900</v>
      </c>
      <c r="Y749" s="34"/>
    </row>
    <row r="750" spans="1:25" s="152" customFormat="1" ht="68" hidden="1" x14ac:dyDescent="0.2">
      <c r="A750" s="291" t="e">
        <f t="shared" si="39"/>
        <v>#VALUE!</v>
      </c>
      <c r="B750" s="30">
        <v>43944</v>
      </c>
      <c r="C750" s="13" t="str">
        <f t="shared" si="40"/>
        <v>USBP</v>
      </c>
      <c r="D750" s="45" t="s">
        <v>17</v>
      </c>
      <c r="E750" s="29" t="s">
        <v>621</v>
      </c>
      <c r="F750" s="29"/>
      <c r="G750" s="44" t="s">
        <v>72</v>
      </c>
      <c r="H750" s="163" t="str">
        <f t="shared" si="41"/>
        <v>Zapata, TX</v>
      </c>
      <c r="I750" s="250">
        <v>1</v>
      </c>
      <c r="J750" s="45" t="s">
        <v>73</v>
      </c>
      <c r="K750" s="45" t="s">
        <v>74</v>
      </c>
      <c r="L750" s="45" t="s">
        <v>73</v>
      </c>
      <c r="M750" s="45" t="s">
        <v>74</v>
      </c>
      <c r="O750" s="11" t="s">
        <v>74</v>
      </c>
      <c r="P750" s="29" t="s">
        <v>74</v>
      </c>
      <c r="Q750" s="244"/>
      <c r="R750" s="190"/>
      <c r="S750" s="133" t="s">
        <v>76</v>
      </c>
      <c r="T750" s="190"/>
      <c r="U750" s="190"/>
      <c r="V750" s="29" t="s">
        <v>77</v>
      </c>
      <c r="W750" s="239" t="s">
        <v>900</v>
      </c>
      <c r="Y750" s="34"/>
    </row>
    <row r="751" spans="1:25" s="9" customFormat="1" ht="85" hidden="1" x14ac:dyDescent="0.2">
      <c r="A751" s="291" t="e">
        <f t="shared" si="39"/>
        <v>#VALUE!</v>
      </c>
      <c r="B751" s="1">
        <v>43934</v>
      </c>
      <c r="C751" s="13" t="str">
        <f t="shared" si="40"/>
        <v>USBP</v>
      </c>
      <c r="D751" s="2" t="s">
        <v>26</v>
      </c>
      <c r="E751" s="35" t="s">
        <v>26</v>
      </c>
      <c r="F751" s="35"/>
      <c r="G751" s="2" t="s">
        <v>86</v>
      </c>
      <c r="H751" s="163" t="str">
        <f t="shared" si="41"/>
        <v>Grand Island, NY</v>
      </c>
      <c r="I751" s="254">
        <v>1</v>
      </c>
      <c r="J751" s="2" t="s">
        <v>73</v>
      </c>
      <c r="K751" s="2" t="s">
        <v>74</v>
      </c>
      <c r="L751" s="2" t="s">
        <v>73</v>
      </c>
      <c r="M751" s="2" t="s">
        <v>74</v>
      </c>
      <c r="N751" s="2"/>
      <c r="O751" s="11" t="s">
        <v>73</v>
      </c>
      <c r="P751" s="16" t="s">
        <v>74</v>
      </c>
      <c r="Q751" s="2"/>
      <c r="R751" s="190"/>
      <c r="S751" s="133" t="s">
        <v>76</v>
      </c>
      <c r="T751" s="190"/>
      <c r="U751" s="190"/>
      <c r="V751" s="11" t="s">
        <v>91</v>
      </c>
      <c r="W751" s="192" t="s">
        <v>901</v>
      </c>
      <c r="X751" s="51"/>
      <c r="Y751" s="40"/>
    </row>
    <row r="752" spans="1:25" s="66" customFormat="1" ht="32" hidden="1" x14ac:dyDescent="0.2">
      <c r="A752" s="291" t="e">
        <f t="shared" si="39"/>
        <v>#VALUE!</v>
      </c>
      <c r="B752" s="47">
        <v>43936</v>
      </c>
      <c r="C752" s="13" t="str">
        <f t="shared" si="40"/>
        <v>USBP</v>
      </c>
      <c r="D752" s="43" t="s">
        <v>28</v>
      </c>
      <c r="E752" s="45" t="s">
        <v>113</v>
      </c>
      <c r="F752" s="45"/>
      <c r="G752" s="44" t="s">
        <v>86</v>
      </c>
      <c r="H752" s="163" t="str">
        <f t="shared" si="41"/>
        <v>Lordsburg, NM</v>
      </c>
      <c r="I752" s="248">
        <v>1</v>
      </c>
      <c r="J752" s="43" t="s">
        <v>73</v>
      </c>
      <c r="K752" s="43" t="s">
        <v>74</v>
      </c>
      <c r="L752" s="43" t="s">
        <v>73</v>
      </c>
      <c r="M752" s="43" t="s">
        <v>74</v>
      </c>
      <c r="N752" s="43"/>
      <c r="O752" s="11" t="s">
        <v>73</v>
      </c>
      <c r="P752" s="43" t="s">
        <v>73</v>
      </c>
      <c r="Q752" s="44" t="s">
        <v>75</v>
      </c>
      <c r="R752" s="190"/>
      <c r="S752" s="133" t="s">
        <v>76</v>
      </c>
      <c r="T752" s="190"/>
      <c r="U752" s="190"/>
      <c r="V752" s="43" t="s">
        <v>77</v>
      </c>
      <c r="W752" s="33" t="s">
        <v>902</v>
      </c>
      <c r="X752" s="50"/>
      <c r="Y752" s="200"/>
    </row>
    <row r="753" spans="1:25" s="9" customFormat="1" ht="64" hidden="1" x14ac:dyDescent="0.2">
      <c r="A753" s="291" t="e">
        <f t="shared" si="39"/>
        <v>#VALUE!</v>
      </c>
      <c r="B753" s="13">
        <v>43942</v>
      </c>
      <c r="C753" s="13" t="str">
        <f t="shared" si="40"/>
        <v>USBP</v>
      </c>
      <c r="D753" s="11" t="s">
        <v>27</v>
      </c>
      <c r="E753" s="35" t="s">
        <v>307</v>
      </c>
      <c r="F753" s="35"/>
      <c r="G753" s="2" t="s">
        <v>86</v>
      </c>
      <c r="H753" s="163" t="str">
        <f t="shared" si="41"/>
        <v>Port Clinton, OH</v>
      </c>
      <c r="I753" s="129">
        <v>1</v>
      </c>
      <c r="J753" s="11" t="s">
        <v>73</v>
      </c>
      <c r="K753" s="11" t="s">
        <v>74</v>
      </c>
      <c r="L753" s="11" t="s">
        <v>73</v>
      </c>
      <c r="M753" s="11" t="s">
        <v>74</v>
      </c>
      <c r="N753" s="11"/>
      <c r="O753" s="11" t="s">
        <v>74</v>
      </c>
      <c r="P753" s="11" t="s">
        <v>73</v>
      </c>
      <c r="Q753" s="2" t="s">
        <v>75</v>
      </c>
      <c r="R753" s="190"/>
      <c r="S753" s="133" t="s">
        <v>76</v>
      </c>
      <c r="T753" s="190"/>
      <c r="U753" s="190"/>
      <c r="V753" s="11" t="s">
        <v>77</v>
      </c>
      <c r="W753" s="33" t="s">
        <v>903</v>
      </c>
      <c r="X753" s="40"/>
      <c r="Y753" s="40"/>
    </row>
    <row r="754" spans="1:25" s="66" customFormat="1" ht="51" hidden="1" x14ac:dyDescent="0.2">
      <c r="A754" s="291" t="e">
        <f t="shared" si="39"/>
        <v>#VALUE!</v>
      </c>
      <c r="B754" s="50">
        <v>43934</v>
      </c>
      <c r="C754" s="13" t="str">
        <f t="shared" si="40"/>
        <v>USBP</v>
      </c>
      <c r="D754" s="45" t="s">
        <v>17</v>
      </c>
      <c r="E754" s="53" t="s">
        <v>123</v>
      </c>
      <c r="F754" s="53"/>
      <c r="G754" s="44" t="s">
        <v>72</v>
      </c>
      <c r="H754" s="163" t="str">
        <f t="shared" si="41"/>
        <v>Laredo, TX</v>
      </c>
      <c r="I754" s="249">
        <v>1</v>
      </c>
      <c r="J754" s="45" t="s">
        <v>73</v>
      </c>
      <c r="K754" s="45" t="s">
        <v>74</v>
      </c>
      <c r="L754" s="45" t="s">
        <v>73</v>
      </c>
      <c r="M754" s="45" t="s">
        <v>74</v>
      </c>
      <c r="N754" s="43"/>
      <c r="O754" s="11" t="s">
        <v>73</v>
      </c>
      <c r="P754" s="45" t="s">
        <v>74</v>
      </c>
      <c r="Q754" s="44"/>
      <c r="R754" s="190"/>
      <c r="S754" s="133" t="s">
        <v>76</v>
      </c>
      <c r="T754" s="190"/>
      <c r="U754" s="190"/>
      <c r="V754" s="43" t="s">
        <v>77</v>
      </c>
      <c r="W754" s="192" t="s">
        <v>904</v>
      </c>
      <c r="X754" s="47" t="s">
        <v>77</v>
      </c>
      <c r="Y754" s="48"/>
    </row>
    <row r="755" spans="1:25" s="66" customFormat="1" ht="144" hidden="1" x14ac:dyDescent="0.2">
      <c r="A755" s="291" t="e">
        <f t="shared" si="39"/>
        <v>#VALUE!</v>
      </c>
      <c r="B755" s="47">
        <v>43942</v>
      </c>
      <c r="C755" s="13" t="str">
        <f t="shared" si="40"/>
        <v>USBP</v>
      </c>
      <c r="D755" s="43" t="s">
        <v>34</v>
      </c>
      <c r="E755" s="45" t="s">
        <v>95</v>
      </c>
      <c r="F755" s="45"/>
      <c r="G755" s="44" t="s">
        <v>89</v>
      </c>
      <c r="H755" s="163" t="str">
        <f t="shared" si="41"/>
        <v>Calexico, CA</v>
      </c>
      <c r="I755" s="248">
        <v>1</v>
      </c>
      <c r="J755" s="43" t="s">
        <v>73</v>
      </c>
      <c r="K755" s="43" t="s">
        <v>74</v>
      </c>
      <c r="L755" s="43" t="s">
        <v>73</v>
      </c>
      <c r="M755" s="43" t="s">
        <v>74</v>
      </c>
      <c r="N755" s="43"/>
      <c r="O755" s="11" t="s">
        <v>73</v>
      </c>
      <c r="P755" s="43" t="s">
        <v>73</v>
      </c>
      <c r="Q755" s="134" t="s">
        <v>75</v>
      </c>
      <c r="R755" s="190"/>
      <c r="S755" s="133" t="s">
        <v>76</v>
      </c>
      <c r="T755" s="190"/>
      <c r="U755" s="190"/>
      <c r="V755" s="43" t="s">
        <v>77</v>
      </c>
      <c r="W755" s="42" t="s">
        <v>905</v>
      </c>
      <c r="X755" s="53"/>
      <c r="Y755" s="53"/>
    </row>
    <row r="756" spans="1:25" s="66" customFormat="1" ht="49" hidden="1" x14ac:dyDescent="0.25">
      <c r="A756" s="291" t="e">
        <f t="shared" si="39"/>
        <v>#VALUE!</v>
      </c>
      <c r="B756" s="47">
        <v>43944</v>
      </c>
      <c r="C756" s="13" t="str">
        <f t="shared" si="40"/>
        <v>USBP</v>
      </c>
      <c r="D756" s="43" t="s">
        <v>20</v>
      </c>
      <c r="E756" s="43" t="s">
        <v>131</v>
      </c>
      <c r="F756" s="43"/>
      <c r="G756" s="44" t="s">
        <v>72</v>
      </c>
      <c r="H756" s="163" t="str">
        <f t="shared" si="41"/>
        <v>McAllen, TX</v>
      </c>
      <c r="I756" s="248">
        <v>1</v>
      </c>
      <c r="J756" s="43" t="s">
        <v>73</v>
      </c>
      <c r="K756" s="43" t="s">
        <v>74</v>
      </c>
      <c r="L756" s="43" t="s">
        <v>73</v>
      </c>
      <c r="M756" s="43" t="s">
        <v>74</v>
      </c>
      <c r="N756" s="43"/>
      <c r="O756" s="11" t="s">
        <v>74</v>
      </c>
      <c r="P756" s="43" t="s">
        <v>73</v>
      </c>
      <c r="Q756" s="44" t="s">
        <v>75</v>
      </c>
      <c r="R756" s="190"/>
      <c r="S756" s="133" t="s">
        <v>76</v>
      </c>
      <c r="T756" s="190"/>
      <c r="U756" s="190"/>
      <c r="V756" s="43" t="s">
        <v>77</v>
      </c>
      <c r="W756" s="42" t="s">
        <v>906</v>
      </c>
      <c r="X756" s="208"/>
      <c r="Y756" s="209"/>
    </row>
    <row r="757" spans="1:25" s="66" customFormat="1" ht="49" hidden="1" x14ac:dyDescent="0.25">
      <c r="A757" s="291" t="e">
        <f t="shared" si="39"/>
        <v>#VALUE!</v>
      </c>
      <c r="B757" s="47">
        <v>43944</v>
      </c>
      <c r="C757" s="13" t="str">
        <f t="shared" si="40"/>
        <v>USBP</v>
      </c>
      <c r="D757" s="43" t="s">
        <v>20</v>
      </c>
      <c r="E757" s="43" t="s">
        <v>131</v>
      </c>
      <c r="F757" s="43"/>
      <c r="G757" s="44" t="s">
        <v>72</v>
      </c>
      <c r="H757" s="163" t="str">
        <f t="shared" si="41"/>
        <v>McAllen, TX</v>
      </c>
      <c r="I757" s="248">
        <v>1</v>
      </c>
      <c r="J757" s="43" t="s">
        <v>73</v>
      </c>
      <c r="K757" s="43" t="s">
        <v>74</v>
      </c>
      <c r="L757" s="43" t="s">
        <v>73</v>
      </c>
      <c r="M757" s="43" t="s">
        <v>74</v>
      </c>
      <c r="N757" s="43"/>
      <c r="O757" s="11" t="s">
        <v>74</v>
      </c>
      <c r="P757" s="43" t="s">
        <v>73</v>
      </c>
      <c r="Q757" s="44" t="s">
        <v>75</v>
      </c>
      <c r="R757" s="190"/>
      <c r="S757" s="133" t="s">
        <v>76</v>
      </c>
      <c r="T757" s="190"/>
      <c r="U757" s="190"/>
      <c r="V757" s="43" t="s">
        <v>77</v>
      </c>
      <c r="W757" s="42" t="s">
        <v>907</v>
      </c>
      <c r="X757" s="208"/>
      <c r="Y757" s="209"/>
    </row>
    <row r="758" spans="1:25" s="9" customFormat="1" ht="68" hidden="1" x14ac:dyDescent="0.2">
      <c r="A758" s="291" t="e">
        <f t="shared" si="39"/>
        <v>#VALUE!</v>
      </c>
      <c r="B758" s="1">
        <v>43943</v>
      </c>
      <c r="C758" s="13" t="str">
        <f t="shared" si="40"/>
        <v>USBP</v>
      </c>
      <c r="D758" s="2" t="s">
        <v>26</v>
      </c>
      <c r="E758" s="35" t="s">
        <v>604</v>
      </c>
      <c r="F758" s="35"/>
      <c r="G758" s="2" t="s">
        <v>86</v>
      </c>
      <c r="H758" s="163" t="str">
        <f t="shared" si="41"/>
        <v>Niagara Falls, NY</v>
      </c>
      <c r="I758" s="254">
        <v>1</v>
      </c>
      <c r="J758" s="2" t="s">
        <v>73</v>
      </c>
      <c r="K758" s="2" t="s">
        <v>74</v>
      </c>
      <c r="L758" s="2" t="s">
        <v>73</v>
      </c>
      <c r="M758" s="2" t="s">
        <v>74</v>
      </c>
      <c r="N758" s="2"/>
      <c r="O758" s="11" t="s">
        <v>73</v>
      </c>
      <c r="P758" s="16" t="s">
        <v>73</v>
      </c>
      <c r="Q758" s="2" t="s">
        <v>75</v>
      </c>
      <c r="R758" s="190"/>
      <c r="S758" s="133" t="s">
        <v>76</v>
      </c>
      <c r="T758" s="190"/>
      <c r="U758" s="190"/>
      <c r="V758" s="11" t="s">
        <v>77</v>
      </c>
      <c r="W758" s="245" t="s">
        <v>908</v>
      </c>
      <c r="X758" s="51"/>
      <c r="Y758" s="40"/>
    </row>
    <row r="759" spans="1:25" s="199" customFormat="1" ht="112" x14ac:dyDescent="0.2">
      <c r="A759" s="307" t="s">
        <v>1578</v>
      </c>
      <c r="B759" s="63">
        <v>43914</v>
      </c>
      <c r="C759" s="63" t="str">
        <f t="shared" si="40"/>
        <v>USBP</v>
      </c>
      <c r="D759" s="64" t="s">
        <v>28</v>
      </c>
      <c r="E759" s="68" t="s">
        <v>102</v>
      </c>
      <c r="F759" s="68"/>
      <c r="G759" s="62" t="s">
        <v>86</v>
      </c>
      <c r="H759" s="188" t="str">
        <f t="shared" si="41"/>
        <v>El Paso, TX</v>
      </c>
      <c r="I759" s="247">
        <v>1</v>
      </c>
      <c r="J759" s="64" t="s">
        <v>73</v>
      </c>
      <c r="K759" s="64" t="s">
        <v>74</v>
      </c>
      <c r="L759" s="64" t="s">
        <v>73</v>
      </c>
      <c r="M759" s="64" t="s">
        <v>74</v>
      </c>
      <c r="N759" s="64" t="s">
        <v>311</v>
      </c>
      <c r="O759" s="64" t="s">
        <v>73</v>
      </c>
      <c r="P759" s="64" t="s">
        <v>73</v>
      </c>
      <c r="Q759" s="62" t="s">
        <v>90</v>
      </c>
      <c r="R759" s="193">
        <v>43922</v>
      </c>
      <c r="S759" s="205" t="s">
        <v>76</v>
      </c>
      <c r="T759" s="193">
        <v>43949</v>
      </c>
      <c r="U759" s="193"/>
      <c r="V759" s="64" t="s">
        <v>77</v>
      </c>
      <c r="W759" s="198" t="s">
        <v>909</v>
      </c>
      <c r="X759" s="144"/>
      <c r="Y759" s="201"/>
    </row>
    <row r="760" spans="1:25" s="9" customFormat="1" ht="48" hidden="1" x14ac:dyDescent="0.2">
      <c r="A760" s="291" t="e">
        <f t="shared" si="39"/>
        <v>#VALUE!</v>
      </c>
      <c r="B760" s="13">
        <v>43941</v>
      </c>
      <c r="C760" s="13" t="str">
        <f t="shared" si="40"/>
        <v>USBP</v>
      </c>
      <c r="D760" s="11" t="s">
        <v>22</v>
      </c>
      <c r="E760" s="11" t="s">
        <v>910</v>
      </c>
      <c r="F760" s="11"/>
      <c r="G760" s="2" t="s">
        <v>72</v>
      </c>
      <c r="H760" s="163" t="str">
        <f t="shared" si="41"/>
        <v>Malone, NY</v>
      </c>
      <c r="I760" s="129">
        <v>1</v>
      </c>
      <c r="J760" s="11" t="s">
        <v>73</v>
      </c>
      <c r="K760" s="11" t="s">
        <v>74</v>
      </c>
      <c r="L760" s="11" t="s">
        <v>73</v>
      </c>
      <c r="M760" s="11" t="s">
        <v>74</v>
      </c>
      <c r="N760" s="11"/>
      <c r="O760" s="11" t="s">
        <v>74</v>
      </c>
      <c r="P760" s="11" t="s">
        <v>73</v>
      </c>
      <c r="Q760" s="2" t="s">
        <v>75</v>
      </c>
      <c r="R760" s="190"/>
      <c r="S760" s="133" t="s">
        <v>76</v>
      </c>
      <c r="T760" s="190"/>
      <c r="U760" s="190"/>
      <c r="V760" s="11" t="s">
        <v>77</v>
      </c>
      <c r="W760" s="33" t="s">
        <v>911</v>
      </c>
      <c r="X760" s="11"/>
      <c r="Y760" s="26"/>
    </row>
    <row r="761" spans="1:25" s="66" customFormat="1" ht="65" hidden="1" x14ac:dyDescent="0.25">
      <c r="A761" s="291" t="e">
        <f t="shared" si="39"/>
        <v>#VALUE!</v>
      </c>
      <c r="B761" s="47">
        <v>43943</v>
      </c>
      <c r="C761" s="13" t="str">
        <f t="shared" si="40"/>
        <v>USBP</v>
      </c>
      <c r="D761" s="43" t="s">
        <v>20</v>
      </c>
      <c r="E761" s="43" t="s">
        <v>131</v>
      </c>
      <c r="F761" s="43"/>
      <c r="G761" s="44" t="s">
        <v>72</v>
      </c>
      <c r="H761" s="163" t="str">
        <f t="shared" si="41"/>
        <v>McAllen, TX</v>
      </c>
      <c r="I761" s="248">
        <v>1</v>
      </c>
      <c r="J761" s="43" t="s">
        <v>73</v>
      </c>
      <c r="K761" s="43" t="s">
        <v>74</v>
      </c>
      <c r="L761" s="43" t="s">
        <v>73</v>
      </c>
      <c r="M761" s="43" t="s">
        <v>74</v>
      </c>
      <c r="N761" s="43"/>
      <c r="O761" s="11" t="s">
        <v>73</v>
      </c>
      <c r="P761" s="43" t="s">
        <v>73</v>
      </c>
      <c r="Q761" s="44" t="s">
        <v>75</v>
      </c>
      <c r="R761" s="190"/>
      <c r="S761" s="133" t="s">
        <v>76</v>
      </c>
      <c r="T761" s="190"/>
      <c r="U761" s="190"/>
      <c r="V761" s="43" t="s">
        <v>77</v>
      </c>
      <c r="W761" s="42" t="s">
        <v>912</v>
      </c>
      <c r="X761" s="208"/>
      <c r="Y761" s="209"/>
    </row>
    <row r="762" spans="1:25" s="66" customFormat="1" ht="33" hidden="1" x14ac:dyDescent="0.25">
      <c r="A762" s="291" t="e">
        <f t="shared" si="39"/>
        <v>#VALUE!</v>
      </c>
      <c r="B762" s="47">
        <v>43944</v>
      </c>
      <c r="C762" s="13" t="str">
        <f t="shared" si="40"/>
        <v>USBP</v>
      </c>
      <c r="D762" s="43" t="s">
        <v>20</v>
      </c>
      <c r="E762" s="43" t="s">
        <v>131</v>
      </c>
      <c r="F762" s="43"/>
      <c r="G762" s="44" t="s">
        <v>72</v>
      </c>
      <c r="H762" s="163" t="str">
        <f t="shared" si="41"/>
        <v>McAllen, TX</v>
      </c>
      <c r="I762" s="248">
        <v>1</v>
      </c>
      <c r="J762" s="43" t="s">
        <v>73</v>
      </c>
      <c r="K762" s="43" t="s">
        <v>74</v>
      </c>
      <c r="L762" s="43" t="s">
        <v>73</v>
      </c>
      <c r="M762" s="43" t="s">
        <v>74</v>
      </c>
      <c r="N762" s="43"/>
      <c r="O762" s="11" t="s">
        <v>74</v>
      </c>
      <c r="P762" s="43" t="s">
        <v>73</v>
      </c>
      <c r="Q762" s="44" t="s">
        <v>75</v>
      </c>
      <c r="R762" s="190"/>
      <c r="S762" s="133" t="s">
        <v>76</v>
      </c>
      <c r="T762" s="190"/>
      <c r="U762" s="190"/>
      <c r="V762" s="43" t="s">
        <v>77</v>
      </c>
      <c r="W762" s="42" t="s">
        <v>913</v>
      </c>
      <c r="X762" s="208"/>
      <c r="Y762" s="209"/>
    </row>
    <row r="763" spans="1:25" s="66" customFormat="1" ht="33" hidden="1" x14ac:dyDescent="0.25">
      <c r="A763" s="291" t="e">
        <f t="shared" si="39"/>
        <v>#VALUE!</v>
      </c>
      <c r="B763" s="47">
        <v>43944</v>
      </c>
      <c r="C763" s="13" t="str">
        <f t="shared" si="40"/>
        <v>USBP</v>
      </c>
      <c r="D763" s="43" t="s">
        <v>20</v>
      </c>
      <c r="E763" s="43" t="s">
        <v>131</v>
      </c>
      <c r="F763" s="43"/>
      <c r="G763" s="44" t="s">
        <v>72</v>
      </c>
      <c r="H763" s="163" t="str">
        <f t="shared" si="41"/>
        <v>McAllen, TX</v>
      </c>
      <c r="I763" s="248">
        <v>1</v>
      </c>
      <c r="J763" s="43" t="s">
        <v>73</v>
      </c>
      <c r="K763" s="43" t="s">
        <v>74</v>
      </c>
      <c r="L763" s="43" t="s">
        <v>73</v>
      </c>
      <c r="M763" s="43" t="s">
        <v>74</v>
      </c>
      <c r="N763" s="43"/>
      <c r="O763" s="11" t="s">
        <v>74</v>
      </c>
      <c r="P763" s="43" t="s">
        <v>73</v>
      </c>
      <c r="Q763" s="44" t="s">
        <v>75</v>
      </c>
      <c r="R763" s="190"/>
      <c r="S763" s="133" t="s">
        <v>76</v>
      </c>
      <c r="T763" s="190"/>
      <c r="U763" s="190"/>
      <c r="V763" s="43" t="s">
        <v>77</v>
      </c>
      <c r="W763" s="42" t="s">
        <v>913</v>
      </c>
      <c r="X763" s="208"/>
      <c r="Y763" s="209"/>
    </row>
    <row r="764" spans="1:25" s="66" customFormat="1" ht="33" hidden="1" x14ac:dyDescent="0.25">
      <c r="A764" s="291" t="e">
        <f t="shared" si="39"/>
        <v>#VALUE!</v>
      </c>
      <c r="B764" s="47">
        <v>43944</v>
      </c>
      <c r="C764" s="13" t="str">
        <f t="shared" si="40"/>
        <v>USBP</v>
      </c>
      <c r="D764" s="43" t="s">
        <v>20</v>
      </c>
      <c r="E764" s="43" t="s">
        <v>131</v>
      </c>
      <c r="F764" s="43"/>
      <c r="G764" s="44" t="s">
        <v>72</v>
      </c>
      <c r="H764" s="163" t="str">
        <f t="shared" si="41"/>
        <v>McAllen, TX</v>
      </c>
      <c r="I764" s="248">
        <v>1</v>
      </c>
      <c r="J764" s="43" t="s">
        <v>73</v>
      </c>
      <c r="K764" s="43" t="s">
        <v>74</v>
      </c>
      <c r="L764" s="43" t="s">
        <v>73</v>
      </c>
      <c r="M764" s="43" t="s">
        <v>74</v>
      </c>
      <c r="N764" s="43"/>
      <c r="O764" s="11" t="s">
        <v>74</v>
      </c>
      <c r="P764" s="43" t="s">
        <v>74</v>
      </c>
      <c r="Q764" s="44"/>
      <c r="R764" s="190"/>
      <c r="S764" s="133" t="s">
        <v>76</v>
      </c>
      <c r="T764" s="190"/>
      <c r="U764" s="190"/>
      <c r="V764" s="43" t="s">
        <v>77</v>
      </c>
      <c r="W764" s="42" t="s">
        <v>913</v>
      </c>
      <c r="X764" s="208"/>
      <c r="Y764" s="209"/>
    </row>
    <row r="765" spans="1:25" s="66" customFormat="1" ht="33" hidden="1" x14ac:dyDescent="0.25">
      <c r="A765" s="291" t="e">
        <f t="shared" si="39"/>
        <v>#VALUE!</v>
      </c>
      <c r="B765" s="47">
        <v>43944</v>
      </c>
      <c r="C765" s="13" t="str">
        <f t="shared" si="40"/>
        <v>USBP</v>
      </c>
      <c r="D765" s="43" t="s">
        <v>20</v>
      </c>
      <c r="E765" s="43" t="s">
        <v>131</v>
      </c>
      <c r="F765" s="43"/>
      <c r="G765" s="44" t="s">
        <v>72</v>
      </c>
      <c r="H765" s="163" t="str">
        <f t="shared" si="41"/>
        <v>McAllen, TX</v>
      </c>
      <c r="I765" s="248">
        <v>1</v>
      </c>
      <c r="J765" s="43" t="s">
        <v>73</v>
      </c>
      <c r="K765" s="43" t="s">
        <v>74</v>
      </c>
      <c r="L765" s="43" t="s">
        <v>73</v>
      </c>
      <c r="M765" s="43" t="s">
        <v>74</v>
      </c>
      <c r="N765" s="43"/>
      <c r="O765" s="11" t="s">
        <v>74</v>
      </c>
      <c r="P765" s="43" t="s">
        <v>74</v>
      </c>
      <c r="Q765" s="44"/>
      <c r="R765" s="190"/>
      <c r="S765" s="133" t="s">
        <v>76</v>
      </c>
      <c r="T765" s="190"/>
      <c r="U765" s="190"/>
      <c r="V765" s="43" t="s">
        <v>77</v>
      </c>
      <c r="W765" s="42" t="s">
        <v>914</v>
      </c>
      <c r="X765" s="208"/>
      <c r="Y765" s="209"/>
    </row>
    <row r="766" spans="1:25" s="66" customFormat="1" ht="33" hidden="1" x14ac:dyDescent="0.25">
      <c r="A766" s="291" t="e">
        <f t="shared" si="39"/>
        <v>#VALUE!</v>
      </c>
      <c r="B766" s="47">
        <v>43944</v>
      </c>
      <c r="C766" s="13" t="str">
        <f t="shared" si="40"/>
        <v>USBP</v>
      </c>
      <c r="D766" s="43" t="s">
        <v>20</v>
      </c>
      <c r="E766" s="43" t="s">
        <v>131</v>
      </c>
      <c r="F766" s="43"/>
      <c r="G766" s="44" t="s">
        <v>72</v>
      </c>
      <c r="H766" s="163" t="str">
        <f t="shared" si="41"/>
        <v>McAllen, TX</v>
      </c>
      <c r="I766" s="248">
        <v>1</v>
      </c>
      <c r="J766" s="43" t="s">
        <v>73</v>
      </c>
      <c r="K766" s="43" t="s">
        <v>74</v>
      </c>
      <c r="L766" s="43" t="s">
        <v>73</v>
      </c>
      <c r="M766" s="43" t="s">
        <v>74</v>
      </c>
      <c r="N766" s="43"/>
      <c r="O766" s="11" t="s">
        <v>74</v>
      </c>
      <c r="P766" s="43" t="s">
        <v>74</v>
      </c>
      <c r="Q766" s="44"/>
      <c r="R766" s="190"/>
      <c r="S766" s="133" t="s">
        <v>76</v>
      </c>
      <c r="T766" s="190"/>
      <c r="U766" s="190"/>
      <c r="V766" s="43" t="s">
        <v>77</v>
      </c>
      <c r="W766" s="42" t="s">
        <v>915</v>
      </c>
      <c r="X766" s="208"/>
      <c r="Y766" s="209"/>
    </row>
    <row r="767" spans="1:25" s="66" customFormat="1" ht="33" hidden="1" x14ac:dyDescent="0.25">
      <c r="A767" s="291" t="e">
        <f t="shared" si="39"/>
        <v>#VALUE!</v>
      </c>
      <c r="B767" s="47">
        <v>43944</v>
      </c>
      <c r="C767" s="13" t="str">
        <f t="shared" si="40"/>
        <v>USBP</v>
      </c>
      <c r="D767" s="43" t="s">
        <v>20</v>
      </c>
      <c r="E767" s="43" t="s">
        <v>131</v>
      </c>
      <c r="F767" s="43"/>
      <c r="G767" s="44" t="s">
        <v>72</v>
      </c>
      <c r="H767" s="163" t="str">
        <f t="shared" si="41"/>
        <v>McAllen, TX</v>
      </c>
      <c r="I767" s="248">
        <v>1</v>
      </c>
      <c r="J767" s="43" t="s">
        <v>73</v>
      </c>
      <c r="K767" s="43" t="s">
        <v>74</v>
      </c>
      <c r="L767" s="43" t="s">
        <v>73</v>
      </c>
      <c r="M767" s="43" t="s">
        <v>74</v>
      </c>
      <c r="N767" s="43"/>
      <c r="O767" s="11" t="s">
        <v>74</v>
      </c>
      <c r="P767" s="43" t="s">
        <v>74</v>
      </c>
      <c r="Q767" s="44"/>
      <c r="R767" s="190"/>
      <c r="S767" s="133" t="s">
        <v>76</v>
      </c>
      <c r="T767" s="190"/>
      <c r="U767" s="190"/>
      <c r="V767" s="43" t="s">
        <v>77</v>
      </c>
      <c r="W767" s="42" t="s">
        <v>916</v>
      </c>
      <c r="X767" s="208"/>
      <c r="Y767" s="209"/>
    </row>
    <row r="768" spans="1:25" s="66" customFormat="1" ht="129" hidden="1" x14ac:dyDescent="0.25">
      <c r="A768" s="291" t="e">
        <f t="shared" si="39"/>
        <v>#VALUE!</v>
      </c>
      <c r="B768" s="47">
        <v>43945</v>
      </c>
      <c r="C768" s="13" t="str">
        <f t="shared" si="40"/>
        <v>USBP</v>
      </c>
      <c r="D768" s="43" t="s">
        <v>20</v>
      </c>
      <c r="E768" s="43" t="s">
        <v>134</v>
      </c>
      <c r="F768" s="43"/>
      <c r="G768" s="44" t="s">
        <v>72</v>
      </c>
      <c r="H768" s="163" t="str">
        <f t="shared" si="41"/>
        <v>Rio Grand City, TX</v>
      </c>
      <c r="I768" s="248">
        <v>1</v>
      </c>
      <c r="J768" s="43" t="s">
        <v>73</v>
      </c>
      <c r="K768" s="43" t="s">
        <v>74</v>
      </c>
      <c r="L768" s="43" t="s">
        <v>73</v>
      </c>
      <c r="M768" s="43" t="s">
        <v>74</v>
      </c>
      <c r="N768" s="43"/>
      <c r="O768" s="11" t="s">
        <v>74</v>
      </c>
      <c r="P768" s="43" t="s">
        <v>73</v>
      </c>
      <c r="Q768" s="44" t="s">
        <v>75</v>
      </c>
      <c r="R768" s="190"/>
      <c r="S768" s="133" t="s">
        <v>76</v>
      </c>
      <c r="T768" s="190"/>
      <c r="U768" s="190"/>
      <c r="V768" s="43" t="s">
        <v>77</v>
      </c>
      <c r="W768" s="42" t="s">
        <v>917</v>
      </c>
      <c r="X768" s="208"/>
      <c r="Y768" s="209"/>
    </row>
    <row r="769" spans="1:25" s="66" customFormat="1" ht="65" hidden="1" x14ac:dyDescent="0.25">
      <c r="A769" s="291" t="e">
        <f t="shared" si="39"/>
        <v>#VALUE!</v>
      </c>
      <c r="B769" s="47">
        <v>43946</v>
      </c>
      <c r="C769" s="13" t="str">
        <f t="shared" si="40"/>
        <v>USBP</v>
      </c>
      <c r="D769" s="43" t="s">
        <v>20</v>
      </c>
      <c r="E769" s="43" t="s">
        <v>139</v>
      </c>
      <c r="F769" s="43"/>
      <c r="G769" s="44" t="s">
        <v>72</v>
      </c>
      <c r="H769" s="163" t="str">
        <f t="shared" si="41"/>
        <v>Falfurrias, TX</v>
      </c>
      <c r="I769" s="248">
        <v>1</v>
      </c>
      <c r="J769" s="43" t="s">
        <v>73</v>
      </c>
      <c r="K769" s="43" t="s">
        <v>74</v>
      </c>
      <c r="L769" s="43" t="s">
        <v>73</v>
      </c>
      <c r="M769" s="43" t="s">
        <v>74</v>
      </c>
      <c r="N769" s="43"/>
      <c r="O769" s="11" t="s">
        <v>74</v>
      </c>
      <c r="P769" s="43" t="s">
        <v>74</v>
      </c>
      <c r="Q769" s="44"/>
      <c r="R769" s="190"/>
      <c r="S769" s="133" t="s">
        <v>76</v>
      </c>
      <c r="T769" s="190"/>
      <c r="U769" s="190"/>
      <c r="V769" s="43" t="s">
        <v>96</v>
      </c>
      <c r="W769" s="42" t="s">
        <v>918</v>
      </c>
      <c r="X769" s="208"/>
      <c r="Y769" s="209"/>
    </row>
    <row r="770" spans="1:25" s="66" customFormat="1" ht="49" hidden="1" x14ac:dyDescent="0.25">
      <c r="A770" s="291" t="e">
        <f t="shared" si="39"/>
        <v>#VALUE!</v>
      </c>
      <c r="B770" s="47">
        <v>43946</v>
      </c>
      <c r="C770" s="13" t="str">
        <f t="shared" si="40"/>
        <v>USBP</v>
      </c>
      <c r="D770" s="43" t="s">
        <v>20</v>
      </c>
      <c r="E770" s="43" t="s">
        <v>139</v>
      </c>
      <c r="F770" s="43"/>
      <c r="G770" s="44" t="s">
        <v>72</v>
      </c>
      <c r="H770" s="163" t="str">
        <f t="shared" si="41"/>
        <v>Falfurrias, TX</v>
      </c>
      <c r="I770" s="248">
        <v>1</v>
      </c>
      <c r="J770" s="43" t="s">
        <v>73</v>
      </c>
      <c r="K770" s="43" t="s">
        <v>74</v>
      </c>
      <c r="L770" s="43" t="s">
        <v>73</v>
      </c>
      <c r="M770" s="43" t="s">
        <v>74</v>
      </c>
      <c r="N770" s="43"/>
      <c r="O770" s="11" t="s">
        <v>73</v>
      </c>
      <c r="P770" s="43" t="s">
        <v>73</v>
      </c>
      <c r="Q770" s="44" t="s">
        <v>75</v>
      </c>
      <c r="R770" s="190"/>
      <c r="S770" s="133" t="s">
        <v>76</v>
      </c>
      <c r="T770" s="190"/>
      <c r="U770" s="190"/>
      <c r="V770" s="43" t="s">
        <v>573</v>
      </c>
      <c r="W770" s="42" t="s">
        <v>919</v>
      </c>
      <c r="X770" s="208"/>
      <c r="Y770" s="209"/>
    </row>
    <row r="771" spans="1:25" s="66" customFormat="1" ht="33" hidden="1" x14ac:dyDescent="0.25">
      <c r="A771" s="291" t="e">
        <f t="shared" si="39"/>
        <v>#VALUE!</v>
      </c>
      <c r="B771" s="47">
        <v>43946</v>
      </c>
      <c r="C771" s="13" t="str">
        <f t="shared" si="40"/>
        <v>USBP</v>
      </c>
      <c r="D771" s="43" t="s">
        <v>20</v>
      </c>
      <c r="E771" s="43" t="s">
        <v>139</v>
      </c>
      <c r="F771" s="43"/>
      <c r="G771" s="44" t="s">
        <v>72</v>
      </c>
      <c r="H771" s="163" t="str">
        <f t="shared" si="41"/>
        <v>Falfurrias, TX</v>
      </c>
      <c r="I771" s="248">
        <v>1</v>
      </c>
      <c r="J771" s="43" t="s">
        <v>73</v>
      </c>
      <c r="K771" s="43" t="s">
        <v>74</v>
      </c>
      <c r="L771" s="43" t="s">
        <v>73</v>
      </c>
      <c r="M771" s="43" t="s">
        <v>74</v>
      </c>
      <c r="N771" s="43"/>
      <c r="O771" s="11" t="s">
        <v>74</v>
      </c>
      <c r="P771" s="43" t="s">
        <v>74</v>
      </c>
      <c r="Q771" s="44"/>
      <c r="R771" s="190"/>
      <c r="S771" s="133" t="s">
        <v>76</v>
      </c>
      <c r="T771" s="190"/>
      <c r="U771" s="190"/>
      <c r="V771" s="43" t="s">
        <v>77</v>
      </c>
      <c r="W771" s="42" t="s">
        <v>920</v>
      </c>
      <c r="X771" s="208"/>
      <c r="Y771" s="209"/>
    </row>
    <row r="772" spans="1:25" s="66" customFormat="1" ht="33" hidden="1" x14ac:dyDescent="0.25">
      <c r="A772" s="291" t="e">
        <f t="shared" ref="A772:A835" si="42">A771+1</f>
        <v>#VALUE!</v>
      </c>
      <c r="B772" s="47">
        <v>43946</v>
      </c>
      <c r="C772" s="13" t="str">
        <f t="shared" si="40"/>
        <v>USBP</v>
      </c>
      <c r="D772" s="43" t="s">
        <v>20</v>
      </c>
      <c r="E772" s="43" t="s">
        <v>139</v>
      </c>
      <c r="F772" s="43"/>
      <c r="G772" s="44" t="s">
        <v>72</v>
      </c>
      <c r="H772" s="163" t="str">
        <f t="shared" si="41"/>
        <v>Falfurrias, TX</v>
      </c>
      <c r="I772" s="248">
        <v>1</v>
      </c>
      <c r="J772" s="43" t="s">
        <v>73</v>
      </c>
      <c r="K772" s="43" t="s">
        <v>74</v>
      </c>
      <c r="L772" s="43" t="s">
        <v>73</v>
      </c>
      <c r="M772" s="43" t="s">
        <v>74</v>
      </c>
      <c r="N772" s="43"/>
      <c r="O772" s="11" t="s">
        <v>74</v>
      </c>
      <c r="P772" s="43" t="s">
        <v>74</v>
      </c>
      <c r="Q772" s="44"/>
      <c r="R772" s="190"/>
      <c r="S772" s="133" t="s">
        <v>76</v>
      </c>
      <c r="T772" s="190"/>
      <c r="U772" s="190"/>
      <c r="V772" s="43" t="s">
        <v>77</v>
      </c>
      <c r="W772" s="42" t="s">
        <v>921</v>
      </c>
      <c r="X772" s="208"/>
      <c r="Y772" s="209"/>
    </row>
    <row r="773" spans="1:25" s="66" customFormat="1" ht="51" hidden="1" x14ac:dyDescent="0.2">
      <c r="A773" s="291" t="e">
        <f t="shared" si="42"/>
        <v>#VALUE!</v>
      </c>
      <c r="B773" s="50">
        <v>43944</v>
      </c>
      <c r="C773" s="13" t="str">
        <f t="shared" si="40"/>
        <v>USBP</v>
      </c>
      <c r="D773" s="45" t="s">
        <v>17</v>
      </c>
      <c r="E773" s="53" t="s">
        <v>895</v>
      </c>
      <c r="F773" s="53"/>
      <c r="G773" s="44" t="s">
        <v>72</v>
      </c>
      <c r="H773" s="163" t="str">
        <f t="shared" si="41"/>
        <v>Freer, TX</v>
      </c>
      <c r="I773" s="249">
        <v>1</v>
      </c>
      <c r="J773" s="45" t="s">
        <v>73</v>
      </c>
      <c r="K773" s="45" t="s">
        <v>74</v>
      </c>
      <c r="L773" s="45" t="s">
        <v>73</v>
      </c>
      <c r="M773" s="45" t="s">
        <v>74</v>
      </c>
      <c r="N773" s="43"/>
      <c r="O773" s="11" t="s">
        <v>74</v>
      </c>
      <c r="P773" s="45" t="s">
        <v>74</v>
      </c>
      <c r="Q773" s="44"/>
      <c r="R773" s="190"/>
      <c r="S773" s="133" t="s">
        <v>76</v>
      </c>
      <c r="T773" s="190"/>
      <c r="U773" s="190"/>
      <c r="V773" s="43" t="s">
        <v>77</v>
      </c>
      <c r="W773" s="203" t="s">
        <v>922</v>
      </c>
      <c r="X773" s="47"/>
      <c r="Y773" s="48"/>
    </row>
    <row r="774" spans="1:25" s="66" customFormat="1" ht="68" hidden="1" x14ac:dyDescent="0.2">
      <c r="A774" s="291" t="e">
        <f t="shared" si="42"/>
        <v>#VALUE!</v>
      </c>
      <c r="B774" s="47">
        <v>43936</v>
      </c>
      <c r="C774" s="13" t="str">
        <f t="shared" ref="C774:C779" si="43">"USBP"</f>
        <v>USBP</v>
      </c>
      <c r="D774" s="43" t="s">
        <v>35</v>
      </c>
      <c r="E774" s="43" t="s">
        <v>179</v>
      </c>
      <c r="F774" s="43"/>
      <c r="G774" s="44" t="s">
        <v>89</v>
      </c>
      <c r="H774" s="163" t="str">
        <f t="shared" si="41"/>
        <v>Tucson, AZ</v>
      </c>
      <c r="I774" s="248">
        <v>1</v>
      </c>
      <c r="J774" s="43" t="s">
        <v>74</v>
      </c>
      <c r="K774" s="43" t="s">
        <v>74</v>
      </c>
      <c r="L774" s="43" t="s">
        <v>73</v>
      </c>
      <c r="M774" s="43" t="s">
        <v>74</v>
      </c>
      <c r="N774" s="43"/>
      <c r="O774" s="11" t="s">
        <v>73</v>
      </c>
      <c r="P774" s="43" t="s">
        <v>73</v>
      </c>
      <c r="Q774" s="44" t="s">
        <v>75</v>
      </c>
      <c r="R774" s="190"/>
      <c r="S774" s="133" t="s">
        <v>76</v>
      </c>
      <c r="T774" s="190"/>
      <c r="U774" s="190"/>
      <c r="V774" s="53" t="s">
        <v>77</v>
      </c>
      <c r="W774" s="192" t="s">
        <v>923</v>
      </c>
      <c r="X774" s="212"/>
      <c r="Y774" s="53"/>
    </row>
    <row r="775" spans="1:25" s="9" customFormat="1" ht="80" hidden="1" x14ac:dyDescent="0.2">
      <c r="A775" s="291" t="e">
        <f t="shared" si="42"/>
        <v>#VALUE!</v>
      </c>
      <c r="B775" s="13">
        <v>43939</v>
      </c>
      <c r="C775" s="13" t="str">
        <f t="shared" si="43"/>
        <v>USBP</v>
      </c>
      <c r="D775" s="11" t="s">
        <v>33</v>
      </c>
      <c r="E775" s="11" t="s">
        <v>147</v>
      </c>
      <c r="F775" s="11"/>
      <c r="G775" s="2" t="s">
        <v>89</v>
      </c>
      <c r="H775" s="163" t="str">
        <f t="shared" si="41"/>
        <v>San Ysidro, CA</v>
      </c>
      <c r="I775" s="129">
        <v>1</v>
      </c>
      <c r="J775" s="11" t="s">
        <v>73</v>
      </c>
      <c r="K775" s="11" t="s">
        <v>74</v>
      </c>
      <c r="L775" s="11" t="s">
        <v>73</v>
      </c>
      <c r="M775" s="11" t="s">
        <v>74</v>
      </c>
      <c r="N775" s="11"/>
      <c r="O775" s="11" t="s">
        <v>74</v>
      </c>
      <c r="P775" s="11" t="s">
        <v>74</v>
      </c>
      <c r="Q775" s="2"/>
      <c r="R775" s="190"/>
      <c r="S775" s="133" t="s">
        <v>76</v>
      </c>
      <c r="T775" s="190"/>
      <c r="U775" s="190"/>
      <c r="V775" s="11" t="s">
        <v>77</v>
      </c>
      <c r="W775" s="236" t="s">
        <v>924</v>
      </c>
      <c r="X775" s="50" t="s">
        <v>77</v>
      </c>
      <c r="Y775" s="53"/>
    </row>
    <row r="776" spans="1:25" s="9" customFormat="1" ht="48" hidden="1" x14ac:dyDescent="0.2">
      <c r="A776" s="291" t="e">
        <f t="shared" si="42"/>
        <v>#VALUE!</v>
      </c>
      <c r="B776" s="13">
        <v>43947</v>
      </c>
      <c r="C776" s="13" t="str">
        <f t="shared" si="43"/>
        <v>USBP</v>
      </c>
      <c r="D776" s="11" t="s">
        <v>33</v>
      </c>
      <c r="E776" s="11" t="s">
        <v>147</v>
      </c>
      <c r="F776" s="11" t="s">
        <v>85</v>
      </c>
      <c r="G776" s="2" t="s">
        <v>89</v>
      </c>
      <c r="H776" s="163" t="str">
        <f t="shared" si="41"/>
        <v>San Ysidro, CA</v>
      </c>
      <c r="I776" s="129">
        <v>1</v>
      </c>
      <c r="J776" s="11" t="s">
        <v>73</v>
      </c>
      <c r="K776" s="11" t="s">
        <v>74</v>
      </c>
      <c r="L776" s="11" t="s">
        <v>73</v>
      </c>
      <c r="M776" s="11" t="s">
        <v>74</v>
      </c>
      <c r="N776" s="11"/>
      <c r="O776" s="11" t="s">
        <v>73</v>
      </c>
      <c r="P776" s="11" t="s">
        <v>73</v>
      </c>
      <c r="Q776" s="2" t="s">
        <v>75</v>
      </c>
      <c r="R776" s="190"/>
      <c r="S776" s="133" t="s">
        <v>76</v>
      </c>
      <c r="T776" s="190"/>
      <c r="U776" s="190"/>
      <c r="V776" s="11" t="s">
        <v>80</v>
      </c>
      <c r="W776" s="42" t="s">
        <v>925</v>
      </c>
      <c r="X776" s="50"/>
      <c r="Y776" s="53"/>
    </row>
    <row r="777" spans="1:25" s="9" customFormat="1" ht="96" hidden="1" x14ac:dyDescent="0.2">
      <c r="A777" s="291" t="e">
        <f t="shared" si="42"/>
        <v>#VALUE!</v>
      </c>
      <c r="B777" s="13">
        <v>43948</v>
      </c>
      <c r="C777" s="13" t="str">
        <f t="shared" si="43"/>
        <v>USBP</v>
      </c>
      <c r="D777" s="11" t="s">
        <v>33</v>
      </c>
      <c r="E777" s="11" t="s">
        <v>797</v>
      </c>
      <c r="F777" s="11"/>
      <c r="G777" s="2" t="s">
        <v>89</v>
      </c>
      <c r="H777" s="163" t="str">
        <f t="shared" si="41"/>
        <v>San Clemente, CA</v>
      </c>
      <c r="I777" s="129">
        <v>1</v>
      </c>
      <c r="J777" s="11" t="s">
        <v>73</v>
      </c>
      <c r="K777" s="11" t="s">
        <v>74</v>
      </c>
      <c r="L777" s="11" t="s">
        <v>73</v>
      </c>
      <c r="M777" s="11" t="s">
        <v>74</v>
      </c>
      <c r="N777" s="11"/>
      <c r="O777" s="11" t="s">
        <v>73</v>
      </c>
      <c r="P777" s="11" t="s">
        <v>73</v>
      </c>
      <c r="Q777" s="2" t="s">
        <v>75</v>
      </c>
      <c r="R777" s="190"/>
      <c r="S777" s="133" t="s">
        <v>76</v>
      </c>
      <c r="T777" s="190"/>
      <c r="U777" s="190"/>
      <c r="V777" s="11" t="s">
        <v>96</v>
      </c>
      <c r="W777" s="42" t="s">
        <v>926</v>
      </c>
      <c r="X777" s="50"/>
      <c r="Y777" s="53"/>
    </row>
    <row r="778" spans="1:25" s="9" customFormat="1" ht="34" hidden="1" x14ac:dyDescent="0.2">
      <c r="A778" s="291" t="e">
        <f t="shared" si="42"/>
        <v>#VALUE!</v>
      </c>
      <c r="B778" s="1">
        <v>43947</v>
      </c>
      <c r="C778" s="13" t="str">
        <f t="shared" si="43"/>
        <v>USBP</v>
      </c>
      <c r="D778" s="2" t="s">
        <v>26</v>
      </c>
      <c r="E778" s="35" t="s">
        <v>604</v>
      </c>
      <c r="F778" s="35"/>
      <c r="G778" s="2" t="s">
        <v>86</v>
      </c>
      <c r="H778" s="163" t="str">
        <f t="shared" si="41"/>
        <v>Niagara Falls, NY</v>
      </c>
      <c r="I778" s="254">
        <v>1</v>
      </c>
      <c r="J778" s="2" t="s">
        <v>73</v>
      </c>
      <c r="K778" s="2" t="s">
        <v>74</v>
      </c>
      <c r="L778" s="2" t="s">
        <v>73</v>
      </c>
      <c r="M778" s="2" t="s">
        <v>74</v>
      </c>
      <c r="N778" s="2"/>
      <c r="O778" s="11" t="s">
        <v>73</v>
      </c>
      <c r="P778" s="16" t="s">
        <v>73</v>
      </c>
      <c r="Q778" s="2" t="s">
        <v>75</v>
      </c>
      <c r="R778" s="190"/>
      <c r="S778" s="133" t="s">
        <v>76</v>
      </c>
      <c r="T778" s="190"/>
      <c r="U778" s="190"/>
      <c r="V778" s="11" t="s">
        <v>77</v>
      </c>
      <c r="W778" s="245" t="s">
        <v>927</v>
      </c>
      <c r="X778" s="51"/>
      <c r="Y778" s="40"/>
    </row>
    <row r="779" spans="1:25" s="66" customFormat="1" ht="32" hidden="1" x14ac:dyDescent="0.2">
      <c r="A779" s="291" t="e">
        <f t="shared" si="42"/>
        <v>#VALUE!</v>
      </c>
      <c r="B779" s="47">
        <v>43935</v>
      </c>
      <c r="C779" s="13" t="str">
        <f t="shared" si="43"/>
        <v>USBP</v>
      </c>
      <c r="D779" s="43" t="s">
        <v>28</v>
      </c>
      <c r="E779" s="45" t="s">
        <v>28</v>
      </c>
      <c r="F779" s="45" t="s">
        <v>88</v>
      </c>
      <c r="G779" s="44" t="s">
        <v>86</v>
      </c>
      <c r="H779" s="163" t="str">
        <f t="shared" si="41"/>
        <v>El Paso, TX</v>
      </c>
      <c r="I779" s="248">
        <v>1</v>
      </c>
      <c r="J779" s="43" t="s">
        <v>73</v>
      </c>
      <c r="K779" s="43" t="s">
        <v>74</v>
      </c>
      <c r="L779" s="43" t="s">
        <v>73</v>
      </c>
      <c r="M779" s="43" t="s">
        <v>74</v>
      </c>
      <c r="N779" s="43"/>
      <c r="O779" s="11" t="s">
        <v>74</v>
      </c>
      <c r="P779" s="43" t="s">
        <v>73</v>
      </c>
      <c r="Q779" s="44" t="s">
        <v>75</v>
      </c>
      <c r="R779" s="190"/>
      <c r="S779" s="133" t="s">
        <v>76</v>
      </c>
      <c r="T779" s="190"/>
      <c r="U779" s="190"/>
      <c r="V779" s="43" t="s">
        <v>77</v>
      </c>
      <c r="W779" s="33" t="s">
        <v>928</v>
      </c>
      <c r="X779" s="50"/>
      <c r="Y779" s="200"/>
    </row>
    <row r="780" spans="1:25" s="66" customFormat="1" ht="64" hidden="1" x14ac:dyDescent="0.2">
      <c r="A780" s="291" t="e">
        <f t="shared" si="42"/>
        <v>#VALUE!</v>
      </c>
      <c r="B780" s="47">
        <v>43951</v>
      </c>
      <c r="C780" s="13" t="s">
        <v>141</v>
      </c>
      <c r="D780" s="43" t="s">
        <v>28</v>
      </c>
      <c r="E780" s="45" t="s">
        <v>608</v>
      </c>
      <c r="F780" s="45"/>
      <c r="G780" s="44" t="s">
        <v>86</v>
      </c>
      <c r="H780" s="163" t="str">
        <f t="shared" si="41"/>
        <v>El Paso, TX</v>
      </c>
      <c r="I780" s="248">
        <v>1</v>
      </c>
      <c r="J780" s="43" t="s">
        <v>73</v>
      </c>
      <c r="K780" s="43" t="s">
        <v>74</v>
      </c>
      <c r="L780" s="43" t="s">
        <v>73</v>
      </c>
      <c r="M780" s="43" t="s">
        <v>74</v>
      </c>
      <c r="N780" s="43"/>
      <c r="O780" s="11" t="s">
        <v>73</v>
      </c>
      <c r="P780" s="43" t="s">
        <v>73</v>
      </c>
      <c r="Q780" s="44" t="s">
        <v>75</v>
      </c>
      <c r="R780" s="190"/>
      <c r="S780" s="133" t="s">
        <v>76</v>
      </c>
      <c r="T780" s="190">
        <v>43953</v>
      </c>
      <c r="U780" s="190"/>
      <c r="V780" s="43" t="s">
        <v>77</v>
      </c>
      <c r="W780" s="33" t="s">
        <v>929</v>
      </c>
      <c r="X780" s="50"/>
      <c r="Y780" s="200"/>
    </row>
    <row r="781" spans="1:25" s="66" customFormat="1" ht="48" hidden="1" x14ac:dyDescent="0.2">
      <c r="A781" s="291" t="e">
        <f t="shared" si="42"/>
        <v>#VALUE!</v>
      </c>
      <c r="B781" s="47">
        <v>43951</v>
      </c>
      <c r="C781" s="13" t="s">
        <v>141</v>
      </c>
      <c r="D781" s="43" t="s">
        <v>28</v>
      </c>
      <c r="E781" s="45" t="s">
        <v>119</v>
      </c>
      <c r="F781" s="45"/>
      <c r="G781" s="44" t="s">
        <v>86</v>
      </c>
      <c r="H781" s="163" t="str">
        <f t="shared" si="41"/>
        <v>Clint, TX</v>
      </c>
      <c r="I781" s="248">
        <v>1</v>
      </c>
      <c r="J781" s="43" t="s">
        <v>73</v>
      </c>
      <c r="K781" s="43" t="s">
        <v>74</v>
      </c>
      <c r="L781" s="43" t="s">
        <v>73</v>
      </c>
      <c r="M781" s="43" t="s">
        <v>74</v>
      </c>
      <c r="N781" s="43"/>
      <c r="O781" s="11" t="s">
        <v>74</v>
      </c>
      <c r="P781" s="43" t="s">
        <v>73</v>
      </c>
      <c r="Q781" s="44" t="s">
        <v>75</v>
      </c>
      <c r="R781" s="190"/>
      <c r="S781" s="133" t="s">
        <v>76</v>
      </c>
      <c r="T781" s="190">
        <v>43955</v>
      </c>
      <c r="U781" s="190"/>
      <c r="V781" s="43" t="s">
        <v>77</v>
      </c>
      <c r="W781" s="33" t="s">
        <v>930</v>
      </c>
      <c r="X781" s="50"/>
      <c r="Y781" s="200"/>
    </row>
    <row r="782" spans="1:25" s="66" customFormat="1" ht="112" hidden="1" x14ac:dyDescent="0.2">
      <c r="A782" s="291" t="e">
        <f t="shared" si="42"/>
        <v>#VALUE!</v>
      </c>
      <c r="B782" s="47">
        <v>43951</v>
      </c>
      <c r="C782" s="13" t="s">
        <v>141</v>
      </c>
      <c r="D782" s="43" t="s">
        <v>34</v>
      </c>
      <c r="E782" s="45" t="s">
        <v>34</v>
      </c>
      <c r="F782" s="45"/>
      <c r="G782" s="44" t="s">
        <v>89</v>
      </c>
      <c r="H782" s="163" t="str">
        <f t="shared" si="41"/>
        <v>El Centro, CA</v>
      </c>
      <c r="I782" s="248">
        <v>1</v>
      </c>
      <c r="J782" s="43" t="s">
        <v>73</v>
      </c>
      <c r="K782" s="43" t="s">
        <v>74</v>
      </c>
      <c r="L782" s="43" t="s">
        <v>73</v>
      </c>
      <c r="M782" s="43" t="s">
        <v>74</v>
      </c>
      <c r="N782" s="43"/>
      <c r="O782" s="11" t="s">
        <v>74</v>
      </c>
      <c r="P782" s="43" t="s">
        <v>74</v>
      </c>
      <c r="Q782" s="44"/>
      <c r="R782" s="190"/>
      <c r="S782" s="133" t="s">
        <v>76</v>
      </c>
      <c r="T782" s="190">
        <v>43956</v>
      </c>
      <c r="U782" s="190"/>
      <c r="V782" s="43" t="s">
        <v>931</v>
      </c>
      <c r="W782" s="33" t="s">
        <v>932</v>
      </c>
      <c r="X782" s="50"/>
      <c r="Y782" s="200"/>
    </row>
    <row r="783" spans="1:25" s="66" customFormat="1" ht="48" hidden="1" x14ac:dyDescent="0.2">
      <c r="A783" s="291" t="e">
        <f t="shared" si="42"/>
        <v>#VALUE!</v>
      </c>
      <c r="B783" s="47">
        <v>43951</v>
      </c>
      <c r="C783" s="13" t="s">
        <v>141</v>
      </c>
      <c r="D783" s="43" t="s">
        <v>20</v>
      </c>
      <c r="E783" s="45" t="s">
        <v>134</v>
      </c>
      <c r="F783" s="45"/>
      <c r="G783" s="44" t="s">
        <v>72</v>
      </c>
      <c r="H783" s="163" t="str">
        <f t="shared" si="41"/>
        <v>Rio Grand City, TX</v>
      </c>
      <c r="I783" s="248">
        <v>1</v>
      </c>
      <c r="J783" s="43" t="s">
        <v>73</v>
      </c>
      <c r="K783" s="43" t="s">
        <v>74</v>
      </c>
      <c r="L783" s="43" t="s">
        <v>73</v>
      </c>
      <c r="M783" s="43" t="s">
        <v>74</v>
      </c>
      <c r="N783" s="43"/>
      <c r="O783" s="11" t="s">
        <v>74</v>
      </c>
      <c r="P783" s="43" t="s">
        <v>74</v>
      </c>
      <c r="Q783" s="44"/>
      <c r="R783" s="190"/>
      <c r="S783" s="133" t="s">
        <v>76</v>
      </c>
      <c r="T783" s="190">
        <v>43952</v>
      </c>
      <c r="U783" s="190"/>
      <c r="V783" s="43" t="s">
        <v>77</v>
      </c>
      <c r="W783" s="33" t="s">
        <v>933</v>
      </c>
      <c r="X783" s="50"/>
      <c r="Y783" s="200"/>
    </row>
    <row r="784" spans="1:25" s="154" customFormat="1" ht="80" hidden="1" x14ac:dyDescent="0.2">
      <c r="A784" s="291" t="e">
        <f t="shared" si="42"/>
        <v>#VALUE!</v>
      </c>
      <c r="B784" s="281">
        <v>43951</v>
      </c>
      <c r="C784" s="47" t="s">
        <v>141</v>
      </c>
      <c r="D784" s="43" t="s">
        <v>17</v>
      </c>
      <c r="E784" s="45" t="s">
        <v>838</v>
      </c>
      <c r="F784" s="45"/>
      <c r="G784" s="44" t="s">
        <v>72</v>
      </c>
      <c r="H784" s="282" t="str">
        <f t="shared" si="41"/>
        <v>Laredo, TX</v>
      </c>
      <c r="I784" s="248">
        <v>1</v>
      </c>
      <c r="J784" s="43" t="s">
        <v>73</v>
      </c>
      <c r="K784" s="43" t="s">
        <v>74</v>
      </c>
      <c r="L784" s="43" t="s">
        <v>73</v>
      </c>
      <c r="M784" s="43" t="s">
        <v>74</v>
      </c>
      <c r="N784" s="152"/>
      <c r="O784" s="43" t="s">
        <v>74</v>
      </c>
      <c r="P784" s="43" t="s">
        <v>74</v>
      </c>
      <c r="Q784" s="134"/>
      <c r="R784" s="281"/>
      <c r="S784" s="133" t="s">
        <v>76</v>
      </c>
      <c r="T784" s="281"/>
      <c r="U784" s="281"/>
      <c r="V784" s="133" t="s">
        <v>77</v>
      </c>
      <c r="W784" s="283" t="s">
        <v>934</v>
      </c>
      <c r="X784" s="152"/>
      <c r="Y784" s="34"/>
    </row>
    <row r="785" spans="1:25" s="154" customFormat="1" ht="64" hidden="1" x14ac:dyDescent="0.2">
      <c r="A785" s="291" t="e">
        <f t="shared" si="42"/>
        <v>#VALUE!</v>
      </c>
      <c r="B785" s="281">
        <v>43951</v>
      </c>
      <c r="C785" s="47" t="s">
        <v>141</v>
      </c>
      <c r="D785" s="43" t="s">
        <v>17</v>
      </c>
      <c r="E785" s="45" t="s">
        <v>17</v>
      </c>
      <c r="F785" s="45"/>
      <c r="G785" s="44" t="s">
        <v>72</v>
      </c>
      <c r="H785" s="282" t="str">
        <f t="shared" si="41"/>
        <v>Laredo, TX</v>
      </c>
      <c r="I785" s="248">
        <v>1</v>
      </c>
      <c r="J785" s="43" t="s">
        <v>73</v>
      </c>
      <c r="K785" s="43" t="s">
        <v>74</v>
      </c>
      <c r="L785" s="43" t="s">
        <v>73</v>
      </c>
      <c r="M785" s="43" t="s">
        <v>74</v>
      </c>
      <c r="N785" s="152"/>
      <c r="O785" s="43" t="s">
        <v>74</v>
      </c>
      <c r="P785" s="43" t="s">
        <v>74</v>
      </c>
      <c r="Q785" s="134"/>
      <c r="R785" s="281"/>
      <c r="S785" s="133" t="s">
        <v>76</v>
      </c>
      <c r="T785" s="281"/>
      <c r="U785" s="281"/>
      <c r="V785" s="133" t="s">
        <v>77</v>
      </c>
      <c r="W785" s="283" t="s">
        <v>935</v>
      </c>
      <c r="X785" s="152"/>
      <c r="Y785" s="34"/>
    </row>
    <row r="786" spans="1:25" s="152" customFormat="1" ht="128" hidden="1" x14ac:dyDescent="0.2">
      <c r="A786" s="291" t="e">
        <f t="shared" si="42"/>
        <v>#VALUE!</v>
      </c>
      <c r="B786" s="190">
        <v>43951</v>
      </c>
      <c r="C786" s="246" t="s">
        <v>141</v>
      </c>
      <c r="D786" s="10" t="s">
        <v>36</v>
      </c>
      <c r="E786" s="45" t="s">
        <v>36</v>
      </c>
      <c r="F786" s="45"/>
      <c r="G786" s="2" t="s">
        <v>89</v>
      </c>
      <c r="H786" s="163" t="str">
        <f t="shared" si="41"/>
        <v>Yuma, AZ</v>
      </c>
      <c r="I786" s="257">
        <v>1</v>
      </c>
      <c r="J786" s="11" t="s">
        <v>73</v>
      </c>
      <c r="K786" s="11" t="s">
        <v>74</v>
      </c>
      <c r="L786" s="11" t="s">
        <v>73</v>
      </c>
      <c r="M786" s="11" t="s">
        <v>74</v>
      </c>
      <c r="O786" s="11" t="s">
        <v>74</v>
      </c>
      <c r="P786" s="11" t="s">
        <v>74</v>
      </c>
      <c r="Q786" s="231"/>
      <c r="R786" s="190"/>
      <c r="S786" s="10" t="s">
        <v>76</v>
      </c>
      <c r="T786" s="190">
        <v>43956</v>
      </c>
      <c r="U786" s="190"/>
      <c r="V786" s="29" t="s">
        <v>125</v>
      </c>
      <c r="W786" s="34" t="s">
        <v>936</v>
      </c>
      <c r="Y786" s="34"/>
    </row>
    <row r="787" spans="1:25" s="152" customFormat="1" ht="32" hidden="1" x14ac:dyDescent="0.2">
      <c r="A787" s="291" t="e">
        <f t="shared" si="42"/>
        <v>#VALUE!</v>
      </c>
      <c r="B787" s="190">
        <v>43951</v>
      </c>
      <c r="C787" s="246" t="s">
        <v>141</v>
      </c>
      <c r="D787" s="10" t="s">
        <v>35</v>
      </c>
      <c r="E787" s="45" t="s">
        <v>301</v>
      </c>
      <c r="F787" s="45"/>
      <c r="G787" s="2" t="s">
        <v>89</v>
      </c>
      <c r="H787" s="163" t="str">
        <f t="shared" si="41"/>
        <v>Three Points, AZ</v>
      </c>
      <c r="I787" s="257">
        <v>1</v>
      </c>
      <c r="J787" s="11" t="s">
        <v>73</v>
      </c>
      <c r="K787" s="11" t="s">
        <v>74</v>
      </c>
      <c r="L787" s="11" t="s">
        <v>73</v>
      </c>
      <c r="M787" s="11" t="s">
        <v>74</v>
      </c>
      <c r="O787" s="11" t="s">
        <v>74</v>
      </c>
      <c r="P787" s="11" t="s">
        <v>74</v>
      </c>
      <c r="Q787" s="231"/>
      <c r="R787" s="190"/>
      <c r="S787" s="10" t="s">
        <v>76</v>
      </c>
      <c r="T787" s="190">
        <v>43957</v>
      </c>
      <c r="U787" s="190"/>
      <c r="V787" s="29" t="s">
        <v>77</v>
      </c>
      <c r="W787" s="34" t="s">
        <v>937</v>
      </c>
      <c r="Y787" s="34"/>
    </row>
    <row r="788" spans="1:25" s="152" customFormat="1" ht="32" hidden="1" x14ac:dyDescent="0.2">
      <c r="A788" s="291" t="e">
        <f t="shared" si="42"/>
        <v>#VALUE!</v>
      </c>
      <c r="B788" s="190">
        <v>43951</v>
      </c>
      <c r="C788" s="246" t="s">
        <v>141</v>
      </c>
      <c r="D788" s="10" t="s">
        <v>35</v>
      </c>
      <c r="E788" s="45" t="s">
        <v>301</v>
      </c>
      <c r="F788" s="45"/>
      <c r="G788" s="2" t="s">
        <v>89</v>
      </c>
      <c r="H788" s="163" t="str">
        <f t="shared" si="41"/>
        <v>Three Points, AZ</v>
      </c>
      <c r="I788" s="257">
        <v>1</v>
      </c>
      <c r="J788" s="11" t="s">
        <v>73</v>
      </c>
      <c r="K788" s="11" t="s">
        <v>74</v>
      </c>
      <c r="L788" s="11" t="s">
        <v>73</v>
      </c>
      <c r="M788" s="11" t="s">
        <v>74</v>
      </c>
      <c r="O788" s="11" t="s">
        <v>74</v>
      </c>
      <c r="P788" s="11" t="s">
        <v>74</v>
      </c>
      <c r="Q788" s="231"/>
      <c r="R788" s="190"/>
      <c r="S788" s="10" t="s">
        <v>76</v>
      </c>
      <c r="T788" s="190">
        <v>43957</v>
      </c>
      <c r="U788" s="190"/>
      <c r="V788" s="29" t="s">
        <v>77</v>
      </c>
      <c r="W788" s="34" t="s">
        <v>938</v>
      </c>
      <c r="Y788" s="34"/>
    </row>
    <row r="789" spans="1:25" s="152" customFormat="1" ht="80" hidden="1" x14ac:dyDescent="0.2">
      <c r="A789" s="291" t="e">
        <f t="shared" si="42"/>
        <v>#VALUE!</v>
      </c>
      <c r="B789" s="190">
        <v>43951</v>
      </c>
      <c r="C789" s="246" t="s">
        <v>141</v>
      </c>
      <c r="D789" s="10" t="s">
        <v>27</v>
      </c>
      <c r="E789" s="45" t="s">
        <v>200</v>
      </c>
      <c r="F789" s="45"/>
      <c r="G789" s="2" t="s">
        <v>86</v>
      </c>
      <c r="H789" s="163" t="str">
        <f t="shared" si="41"/>
        <v>Gibralter, MI</v>
      </c>
      <c r="I789" s="257">
        <v>1</v>
      </c>
      <c r="J789" s="11" t="s">
        <v>73</v>
      </c>
      <c r="K789" s="11" t="s">
        <v>74</v>
      </c>
      <c r="L789" s="11" t="s">
        <v>73</v>
      </c>
      <c r="M789" s="11" t="s">
        <v>74</v>
      </c>
      <c r="O789" s="11" t="s">
        <v>73</v>
      </c>
      <c r="P789" s="11" t="s">
        <v>73</v>
      </c>
      <c r="Q789" s="231" t="s">
        <v>75</v>
      </c>
      <c r="R789" s="190"/>
      <c r="S789" s="10" t="s">
        <v>76</v>
      </c>
      <c r="T789" s="190">
        <v>43955</v>
      </c>
      <c r="U789" s="190"/>
      <c r="V789" s="29" t="s">
        <v>77</v>
      </c>
      <c r="W789" s="34" t="s">
        <v>939</v>
      </c>
      <c r="Y789" s="34"/>
    </row>
    <row r="790" spans="1:25" s="152" customFormat="1" ht="64" hidden="1" x14ac:dyDescent="0.2">
      <c r="A790" s="291" t="e">
        <f t="shared" si="42"/>
        <v>#VALUE!</v>
      </c>
      <c r="B790" s="190">
        <v>43952</v>
      </c>
      <c r="C790" s="246" t="s">
        <v>141</v>
      </c>
      <c r="D790" s="10" t="s">
        <v>28</v>
      </c>
      <c r="E790" s="45" t="s">
        <v>28</v>
      </c>
      <c r="F790" s="45" t="s">
        <v>940</v>
      </c>
      <c r="G790" s="2" t="s">
        <v>86</v>
      </c>
      <c r="H790" s="163" t="str">
        <f t="shared" si="41"/>
        <v>El Paso, TX</v>
      </c>
      <c r="I790" s="257">
        <v>1</v>
      </c>
      <c r="J790" s="11" t="s">
        <v>73</v>
      </c>
      <c r="K790" s="11" t="s">
        <v>74</v>
      </c>
      <c r="L790" s="11" t="s">
        <v>73</v>
      </c>
      <c r="M790" s="11" t="s">
        <v>74</v>
      </c>
      <c r="O790" s="11" t="s">
        <v>73</v>
      </c>
      <c r="P790" s="11" t="s">
        <v>73</v>
      </c>
      <c r="Q790" s="231" t="s">
        <v>75</v>
      </c>
      <c r="R790" s="190"/>
      <c r="S790" s="10" t="s">
        <v>76</v>
      </c>
      <c r="T790" s="190">
        <v>43953</v>
      </c>
      <c r="U790" s="190"/>
      <c r="V790" s="29" t="s">
        <v>77</v>
      </c>
      <c r="W790" s="34" t="s">
        <v>941</v>
      </c>
      <c r="Y790" s="34"/>
    </row>
    <row r="791" spans="1:25" s="152" customFormat="1" ht="32" hidden="1" x14ac:dyDescent="0.2">
      <c r="A791" s="291" t="e">
        <f t="shared" si="42"/>
        <v>#VALUE!</v>
      </c>
      <c r="B791" s="190">
        <v>43952</v>
      </c>
      <c r="C791" s="246" t="s">
        <v>141</v>
      </c>
      <c r="D791" s="10" t="s">
        <v>28</v>
      </c>
      <c r="E791" s="45" t="s">
        <v>113</v>
      </c>
      <c r="F791" s="45"/>
      <c r="G791" s="2" t="s">
        <v>86</v>
      </c>
      <c r="H791" s="163" t="str">
        <f t="shared" si="41"/>
        <v>Lordsburg, NM</v>
      </c>
      <c r="I791" s="257">
        <v>1</v>
      </c>
      <c r="J791" s="11" t="s">
        <v>73</v>
      </c>
      <c r="K791" s="11" t="s">
        <v>74</v>
      </c>
      <c r="L791" s="11" t="s">
        <v>73</v>
      </c>
      <c r="M791" s="11" t="s">
        <v>74</v>
      </c>
      <c r="O791" s="11" t="s">
        <v>74</v>
      </c>
      <c r="P791" s="11" t="s">
        <v>74</v>
      </c>
      <c r="Q791" s="231"/>
      <c r="R791" s="190"/>
      <c r="S791" s="10" t="s">
        <v>120</v>
      </c>
      <c r="T791" s="190"/>
      <c r="U791" s="190"/>
      <c r="V791" s="29" t="s">
        <v>77</v>
      </c>
      <c r="W791" s="34" t="s">
        <v>942</v>
      </c>
      <c r="Y791" s="34"/>
    </row>
    <row r="792" spans="1:25" s="152" customFormat="1" ht="32" hidden="1" x14ac:dyDescent="0.2">
      <c r="A792" s="291" t="e">
        <f t="shared" si="42"/>
        <v>#VALUE!</v>
      </c>
      <c r="B792" s="190">
        <v>43952</v>
      </c>
      <c r="C792" s="246" t="s">
        <v>141</v>
      </c>
      <c r="D792" s="10" t="s">
        <v>20</v>
      </c>
      <c r="E792" s="45" t="s">
        <v>139</v>
      </c>
      <c r="F792" s="45"/>
      <c r="G792" s="2" t="s">
        <v>72</v>
      </c>
      <c r="H792" s="163" t="str">
        <f t="shared" si="41"/>
        <v>Falfurrias, TX</v>
      </c>
      <c r="I792" s="257">
        <v>1</v>
      </c>
      <c r="J792" s="11" t="s">
        <v>73</v>
      </c>
      <c r="K792" s="11" t="s">
        <v>74</v>
      </c>
      <c r="L792" s="11" t="s">
        <v>73</v>
      </c>
      <c r="M792" s="11" t="s">
        <v>74</v>
      </c>
      <c r="O792" s="11" t="s">
        <v>73</v>
      </c>
      <c r="P792" s="11" t="s">
        <v>73</v>
      </c>
      <c r="Q792" s="231" t="s">
        <v>75</v>
      </c>
      <c r="R792" s="190"/>
      <c r="S792" s="10" t="s">
        <v>76</v>
      </c>
      <c r="T792" s="190">
        <v>43956</v>
      </c>
      <c r="U792" s="190"/>
      <c r="V792" s="29" t="s">
        <v>77</v>
      </c>
      <c r="W792" s="34" t="s">
        <v>943</v>
      </c>
      <c r="Y792" s="34"/>
    </row>
    <row r="793" spans="1:25" s="152" customFormat="1" ht="80" hidden="1" x14ac:dyDescent="0.2">
      <c r="A793" s="291" t="e">
        <f t="shared" si="42"/>
        <v>#VALUE!</v>
      </c>
      <c r="B793" s="190">
        <v>43952</v>
      </c>
      <c r="C793" s="246" t="s">
        <v>141</v>
      </c>
      <c r="D793" s="10" t="s">
        <v>25</v>
      </c>
      <c r="E793" s="45" t="s">
        <v>410</v>
      </c>
      <c r="F793" s="45"/>
      <c r="G793" s="2" t="s">
        <v>86</v>
      </c>
      <c r="H793" s="163" t="str">
        <f t="shared" si="41"/>
        <v>Sierra Blanca, TX</v>
      </c>
      <c r="I793" s="257">
        <v>1</v>
      </c>
      <c r="J793" s="11" t="s">
        <v>74</v>
      </c>
      <c r="K793" s="11" t="s">
        <v>73</v>
      </c>
      <c r="L793" s="11" t="s">
        <v>73</v>
      </c>
      <c r="M793" s="11" t="s">
        <v>74</v>
      </c>
      <c r="O793" s="11" t="s">
        <v>73</v>
      </c>
      <c r="P793" s="11" t="s">
        <v>73</v>
      </c>
      <c r="Q793" s="231" t="s">
        <v>978</v>
      </c>
      <c r="R793" s="190"/>
      <c r="S793" s="10" t="s">
        <v>120</v>
      </c>
      <c r="T793" s="190"/>
      <c r="U793" s="190"/>
      <c r="V793" s="29" t="s">
        <v>96</v>
      </c>
      <c r="W793" s="34" t="s">
        <v>945</v>
      </c>
      <c r="Y793" s="34"/>
    </row>
    <row r="794" spans="1:25" s="152" customFormat="1" ht="32" hidden="1" x14ac:dyDescent="0.2">
      <c r="A794" s="291" t="e">
        <f t="shared" si="42"/>
        <v>#VALUE!</v>
      </c>
      <c r="B794" s="190">
        <v>43952</v>
      </c>
      <c r="C794" s="246" t="s">
        <v>141</v>
      </c>
      <c r="D794" s="10" t="s">
        <v>34</v>
      </c>
      <c r="E794" s="45" t="s">
        <v>34</v>
      </c>
      <c r="F794" s="45" t="s">
        <v>88</v>
      </c>
      <c r="G794" s="2" t="s">
        <v>89</v>
      </c>
      <c r="H794" s="163" t="str">
        <f t="shared" si="41"/>
        <v>El Centro, CA</v>
      </c>
      <c r="I794" s="257">
        <v>1</v>
      </c>
      <c r="J794" s="11" t="s">
        <v>73</v>
      </c>
      <c r="K794" s="11" t="s">
        <v>74</v>
      </c>
      <c r="L794" s="11" t="s">
        <v>73</v>
      </c>
      <c r="M794" s="11" t="s">
        <v>74</v>
      </c>
      <c r="O794" s="11" t="s">
        <v>74</v>
      </c>
      <c r="P794" s="11" t="s">
        <v>73</v>
      </c>
      <c r="Q794" s="231" t="s">
        <v>75</v>
      </c>
      <c r="R794" s="190"/>
      <c r="S794" s="10" t="s">
        <v>76</v>
      </c>
      <c r="T794" s="190">
        <v>43955</v>
      </c>
      <c r="U794" s="190"/>
      <c r="V794" s="29" t="s">
        <v>77</v>
      </c>
      <c r="W794" s="34" t="s">
        <v>946</v>
      </c>
      <c r="Y794" s="34"/>
    </row>
    <row r="795" spans="1:25" s="154" customFormat="1" ht="48" hidden="1" x14ac:dyDescent="0.2">
      <c r="A795" s="291" t="e">
        <f t="shared" si="42"/>
        <v>#VALUE!</v>
      </c>
      <c r="B795" s="281">
        <v>43952</v>
      </c>
      <c r="C795" s="47" t="s">
        <v>141</v>
      </c>
      <c r="D795" s="43" t="s">
        <v>17</v>
      </c>
      <c r="E795" s="45" t="s">
        <v>123</v>
      </c>
      <c r="F795" s="45"/>
      <c r="G795" s="44" t="s">
        <v>72</v>
      </c>
      <c r="H795" s="282" t="str">
        <f t="shared" si="41"/>
        <v>Laredo, TX</v>
      </c>
      <c r="I795" s="248">
        <v>1</v>
      </c>
      <c r="J795" s="43" t="s">
        <v>73</v>
      </c>
      <c r="K795" s="43" t="s">
        <v>74</v>
      </c>
      <c r="L795" s="43" t="s">
        <v>73</v>
      </c>
      <c r="M795" s="43" t="s">
        <v>74</v>
      </c>
      <c r="N795" s="152"/>
      <c r="O795" s="43" t="s">
        <v>74</v>
      </c>
      <c r="P795" s="43" t="s">
        <v>74</v>
      </c>
      <c r="Q795" s="134"/>
      <c r="R795" s="281"/>
      <c r="S795" s="43" t="s">
        <v>76</v>
      </c>
      <c r="T795" s="281"/>
      <c r="U795" s="281"/>
      <c r="V795" s="133" t="s">
        <v>77</v>
      </c>
      <c r="W795" s="283" t="s">
        <v>947</v>
      </c>
      <c r="X795" s="152"/>
      <c r="Y795" s="34"/>
    </row>
    <row r="796" spans="1:25" s="154" customFormat="1" ht="64" hidden="1" x14ac:dyDescent="0.2">
      <c r="A796" s="291" t="e">
        <f t="shared" si="42"/>
        <v>#VALUE!</v>
      </c>
      <c r="B796" s="281">
        <v>43951</v>
      </c>
      <c r="C796" s="47" t="s">
        <v>141</v>
      </c>
      <c r="D796" s="43" t="s">
        <v>17</v>
      </c>
      <c r="E796" s="45" t="s">
        <v>895</v>
      </c>
      <c r="F796" s="45"/>
      <c r="G796" s="44" t="s">
        <v>72</v>
      </c>
      <c r="H796" s="282" t="str">
        <f t="shared" si="41"/>
        <v>Freer, TX</v>
      </c>
      <c r="I796" s="248">
        <v>1</v>
      </c>
      <c r="J796" s="43" t="s">
        <v>73</v>
      </c>
      <c r="K796" s="43" t="s">
        <v>74</v>
      </c>
      <c r="L796" s="43" t="s">
        <v>73</v>
      </c>
      <c r="M796" s="43" t="s">
        <v>74</v>
      </c>
      <c r="N796" s="152"/>
      <c r="O796" s="43" t="s">
        <v>74</v>
      </c>
      <c r="P796" s="43" t="s">
        <v>74</v>
      </c>
      <c r="Q796" s="134"/>
      <c r="R796" s="281"/>
      <c r="S796" s="43" t="s">
        <v>120</v>
      </c>
      <c r="T796" s="281"/>
      <c r="U796" s="281"/>
      <c r="V796" s="133" t="s">
        <v>77</v>
      </c>
      <c r="W796" s="283" t="s">
        <v>948</v>
      </c>
      <c r="X796" s="152"/>
      <c r="Y796" s="34"/>
    </row>
    <row r="797" spans="1:25" s="154" customFormat="1" ht="16" hidden="1" x14ac:dyDescent="0.2">
      <c r="A797" s="291" t="e">
        <f t="shared" si="42"/>
        <v>#VALUE!</v>
      </c>
      <c r="B797" s="281">
        <v>43951</v>
      </c>
      <c r="C797" s="47" t="s">
        <v>141</v>
      </c>
      <c r="D797" s="43" t="s">
        <v>17</v>
      </c>
      <c r="E797" s="45" t="s">
        <v>895</v>
      </c>
      <c r="F797" s="45"/>
      <c r="G797" s="44" t="s">
        <v>72</v>
      </c>
      <c r="H797" s="282" t="str">
        <f t="shared" si="41"/>
        <v>Freer, TX</v>
      </c>
      <c r="I797" s="248">
        <v>1</v>
      </c>
      <c r="J797" s="43" t="s">
        <v>73</v>
      </c>
      <c r="K797" s="43" t="s">
        <v>74</v>
      </c>
      <c r="L797" s="43" t="s">
        <v>73</v>
      </c>
      <c r="M797" s="43" t="s">
        <v>74</v>
      </c>
      <c r="N797" s="152"/>
      <c r="O797" s="43" t="s">
        <v>74</v>
      </c>
      <c r="P797" s="43" t="s">
        <v>74</v>
      </c>
      <c r="Q797" s="134"/>
      <c r="R797" s="281"/>
      <c r="S797" s="43" t="s">
        <v>120</v>
      </c>
      <c r="T797" s="281"/>
      <c r="U797" s="281"/>
      <c r="V797" s="133" t="s">
        <v>77</v>
      </c>
      <c r="W797" s="283" t="s">
        <v>949</v>
      </c>
      <c r="X797" s="152"/>
      <c r="Y797" s="34"/>
    </row>
    <row r="798" spans="1:25" s="154" customFormat="1" ht="16" hidden="1" x14ac:dyDescent="0.2">
      <c r="A798" s="291" t="e">
        <f t="shared" si="42"/>
        <v>#VALUE!</v>
      </c>
      <c r="B798" s="281">
        <v>43951</v>
      </c>
      <c r="C798" s="47" t="s">
        <v>141</v>
      </c>
      <c r="D798" s="43" t="s">
        <v>17</v>
      </c>
      <c r="E798" s="45" t="s">
        <v>895</v>
      </c>
      <c r="F798" s="45"/>
      <c r="G798" s="44" t="s">
        <v>72</v>
      </c>
      <c r="H798" s="282" t="str">
        <f t="shared" si="41"/>
        <v>Freer, TX</v>
      </c>
      <c r="I798" s="248">
        <v>1</v>
      </c>
      <c r="J798" s="43" t="s">
        <v>73</v>
      </c>
      <c r="K798" s="43" t="s">
        <v>74</v>
      </c>
      <c r="L798" s="43" t="s">
        <v>73</v>
      </c>
      <c r="M798" s="43" t="s">
        <v>74</v>
      </c>
      <c r="N798" s="152"/>
      <c r="O798" s="43" t="s">
        <v>74</v>
      </c>
      <c r="P798" s="43" t="s">
        <v>74</v>
      </c>
      <c r="Q798" s="134"/>
      <c r="R798" s="281"/>
      <c r="S798" s="43" t="s">
        <v>120</v>
      </c>
      <c r="T798" s="281"/>
      <c r="U798" s="281"/>
      <c r="V798" s="133" t="s">
        <v>77</v>
      </c>
      <c r="W798" s="283" t="s">
        <v>949</v>
      </c>
      <c r="X798" s="152"/>
      <c r="Y798" s="34"/>
    </row>
    <row r="799" spans="1:25" s="154" customFormat="1" ht="16" hidden="1" x14ac:dyDescent="0.2">
      <c r="A799" s="291" t="e">
        <f t="shared" si="42"/>
        <v>#VALUE!</v>
      </c>
      <c r="B799" s="281">
        <v>43951</v>
      </c>
      <c r="C799" s="47" t="s">
        <v>141</v>
      </c>
      <c r="D799" s="43" t="s">
        <v>17</v>
      </c>
      <c r="E799" s="45" t="s">
        <v>895</v>
      </c>
      <c r="F799" s="45"/>
      <c r="G799" s="44" t="s">
        <v>72</v>
      </c>
      <c r="H799" s="282" t="str">
        <f t="shared" si="41"/>
        <v>Freer, TX</v>
      </c>
      <c r="I799" s="248">
        <v>1</v>
      </c>
      <c r="J799" s="43" t="s">
        <v>73</v>
      </c>
      <c r="K799" s="43" t="s">
        <v>74</v>
      </c>
      <c r="L799" s="43" t="s">
        <v>73</v>
      </c>
      <c r="M799" s="43" t="s">
        <v>74</v>
      </c>
      <c r="N799" s="152"/>
      <c r="O799" s="43" t="s">
        <v>74</v>
      </c>
      <c r="P799" s="43" t="s">
        <v>74</v>
      </c>
      <c r="Q799" s="134"/>
      <c r="R799" s="281"/>
      <c r="S799" s="43" t="s">
        <v>120</v>
      </c>
      <c r="T799" s="281"/>
      <c r="U799" s="281"/>
      <c r="V799" s="133" t="s">
        <v>77</v>
      </c>
      <c r="W799" s="283" t="s">
        <v>949</v>
      </c>
      <c r="X799" s="152"/>
      <c r="Y799" s="34"/>
    </row>
    <row r="800" spans="1:25" s="154" customFormat="1" ht="16" hidden="1" x14ac:dyDescent="0.2">
      <c r="A800" s="291" t="e">
        <f t="shared" si="42"/>
        <v>#VALUE!</v>
      </c>
      <c r="B800" s="281">
        <v>43951</v>
      </c>
      <c r="C800" s="47" t="s">
        <v>141</v>
      </c>
      <c r="D800" s="43" t="s">
        <v>17</v>
      </c>
      <c r="E800" s="45" t="s">
        <v>895</v>
      </c>
      <c r="F800" s="45"/>
      <c r="G800" s="44" t="s">
        <v>72</v>
      </c>
      <c r="H800" s="282" t="str">
        <f t="shared" si="41"/>
        <v>Freer, TX</v>
      </c>
      <c r="I800" s="248">
        <v>1</v>
      </c>
      <c r="J800" s="43" t="s">
        <v>73</v>
      </c>
      <c r="K800" s="43" t="s">
        <v>74</v>
      </c>
      <c r="L800" s="43" t="s">
        <v>73</v>
      </c>
      <c r="M800" s="43" t="s">
        <v>74</v>
      </c>
      <c r="N800" s="152"/>
      <c r="O800" s="43" t="s">
        <v>74</v>
      </c>
      <c r="P800" s="43" t="s">
        <v>74</v>
      </c>
      <c r="Q800" s="134"/>
      <c r="R800" s="281"/>
      <c r="S800" s="43" t="s">
        <v>120</v>
      </c>
      <c r="T800" s="281"/>
      <c r="U800" s="281"/>
      <c r="V800" s="133" t="s">
        <v>77</v>
      </c>
      <c r="W800" s="283" t="s">
        <v>949</v>
      </c>
      <c r="X800" s="152"/>
      <c r="Y800" s="34"/>
    </row>
    <row r="801" spans="1:25" s="154" customFormat="1" ht="16" hidden="1" x14ac:dyDescent="0.2">
      <c r="A801" s="291" t="e">
        <f t="shared" si="42"/>
        <v>#VALUE!</v>
      </c>
      <c r="B801" s="281">
        <v>43951</v>
      </c>
      <c r="C801" s="47" t="s">
        <v>141</v>
      </c>
      <c r="D801" s="43" t="s">
        <v>17</v>
      </c>
      <c r="E801" s="45" t="s">
        <v>895</v>
      </c>
      <c r="F801" s="45"/>
      <c r="G801" s="44" t="s">
        <v>72</v>
      </c>
      <c r="H801" s="282" t="str">
        <f t="shared" si="41"/>
        <v>Freer, TX</v>
      </c>
      <c r="I801" s="248">
        <v>1</v>
      </c>
      <c r="J801" s="43" t="s">
        <v>73</v>
      </c>
      <c r="K801" s="43" t="s">
        <v>74</v>
      </c>
      <c r="L801" s="43" t="s">
        <v>73</v>
      </c>
      <c r="M801" s="43" t="s">
        <v>74</v>
      </c>
      <c r="N801" s="152"/>
      <c r="O801" s="43" t="s">
        <v>74</v>
      </c>
      <c r="P801" s="43" t="s">
        <v>74</v>
      </c>
      <c r="Q801" s="134"/>
      <c r="R801" s="281"/>
      <c r="S801" s="43" t="s">
        <v>120</v>
      </c>
      <c r="T801" s="281"/>
      <c r="U801" s="281"/>
      <c r="V801" s="133" t="s">
        <v>77</v>
      </c>
      <c r="W801" s="283" t="s">
        <v>949</v>
      </c>
      <c r="X801" s="152"/>
      <c r="Y801" s="34"/>
    </row>
    <row r="802" spans="1:25" s="154" customFormat="1" ht="16" hidden="1" x14ac:dyDescent="0.2">
      <c r="A802" s="291" t="e">
        <f t="shared" si="42"/>
        <v>#VALUE!</v>
      </c>
      <c r="B802" s="281">
        <v>43951</v>
      </c>
      <c r="C802" s="47" t="s">
        <v>141</v>
      </c>
      <c r="D802" s="43" t="s">
        <v>17</v>
      </c>
      <c r="E802" s="45" t="s">
        <v>895</v>
      </c>
      <c r="F802" s="45"/>
      <c r="G802" s="44" t="s">
        <v>72</v>
      </c>
      <c r="H802" s="282" t="str">
        <f t="shared" si="41"/>
        <v>Freer, TX</v>
      </c>
      <c r="I802" s="248">
        <v>1</v>
      </c>
      <c r="J802" s="43" t="s">
        <v>73</v>
      </c>
      <c r="K802" s="43" t="s">
        <v>74</v>
      </c>
      <c r="L802" s="43" t="s">
        <v>73</v>
      </c>
      <c r="M802" s="43" t="s">
        <v>74</v>
      </c>
      <c r="N802" s="152"/>
      <c r="O802" s="43" t="s">
        <v>74</v>
      </c>
      <c r="P802" s="43" t="s">
        <v>74</v>
      </c>
      <c r="Q802" s="134"/>
      <c r="R802" s="281"/>
      <c r="S802" s="43" t="s">
        <v>120</v>
      </c>
      <c r="T802" s="281"/>
      <c r="U802" s="281"/>
      <c r="V802" s="133" t="s">
        <v>77</v>
      </c>
      <c r="W802" s="283" t="s">
        <v>949</v>
      </c>
      <c r="X802" s="152"/>
      <c r="Y802" s="34"/>
    </row>
    <row r="803" spans="1:25" s="152" customFormat="1" ht="80" hidden="1" x14ac:dyDescent="0.2">
      <c r="A803" s="291" t="e">
        <f t="shared" si="42"/>
        <v>#VALUE!</v>
      </c>
      <c r="B803" s="30">
        <v>43951</v>
      </c>
      <c r="C803" s="246" t="s">
        <v>141</v>
      </c>
      <c r="D803" s="10" t="s">
        <v>33</v>
      </c>
      <c r="E803" s="45" t="s">
        <v>797</v>
      </c>
      <c r="F803" s="45"/>
      <c r="G803" s="2" t="s">
        <v>89</v>
      </c>
      <c r="H803" s="163" t="str">
        <f t="shared" si="41"/>
        <v>San Clemente, CA</v>
      </c>
      <c r="I803" s="257">
        <v>1</v>
      </c>
      <c r="J803" s="11" t="s">
        <v>73</v>
      </c>
      <c r="K803" s="11" t="s">
        <v>74</v>
      </c>
      <c r="L803" s="11" t="s">
        <v>73</v>
      </c>
      <c r="M803" s="11" t="s">
        <v>74</v>
      </c>
      <c r="O803" s="11" t="s">
        <v>73</v>
      </c>
      <c r="P803" s="11" t="s">
        <v>73</v>
      </c>
      <c r="Q803" s="231" t="s">
        <v>75</v>
      </c>
      <c r="R803" s="190"/>
      <c r="S803" s="10" t="s">
        <v>76</v>
      </c>
      <c r="T803" s="190">
        <v>43957</v>
      </c>
      <c r="U803" s="190"/>
      <c r="V803" s="29" t="s">
        <v>77</v>
      </c>
      <c r="W803" s="34" t="s">
        <v>950</v>
      </c>
      <c r="Y803" s="34"/>
    </row>
    <row r="804" spans="1:25" s="152" customFormat="1" ht="32" hidden="1" x14ac:dyDescent="0.2">
      <c r="A804" s="291" t="e">
        <f t="shared" si="42"/>
        <v>#VALUE!</v>
      </c>
      <c r="B804" s="190">
        <v>43953</v>
      </c>
      <c r="C804" s="246" t="s">
        <v>141</v>
      </c>
      <c r="D804" s="10" t="s">
        <v>28</v>
      </c>
      <c r="E804" s="45" t="s">
        <v>119</v>
      </c>
      <c r="F804" s="45"/>
      <c r="G804" s="2" t="s">
        <v>86</v>
      </c>
      <c r="H804" s="163" t="str">
        <f t="shared" si="41"/>
        <v>Clint, TX</v>
      </c>
      <c r="I804" s="257">
        <v>1</v>
      </c>
      <c r="J804" s="11" t="s">
        <v>73</v>
      </c>
      <c r="K804" s="11" t="s">
        <v>74</v>
      </c>
      <c r="L804" s="11" t="s">
        <v>73</v>
      </c>
      <c r="M804" s="11" t="s">
        <v>74</v>
      </c>
      <c r="O804" s="11" t="s">
        <v>73</v>
      </c>
      <c r="P804" s="11" t="s">
        <v>73</v>
      </c>
      <c r="Q804" s="231" t="s">
        <v>75</v>
      </c>
      <c r="R804" s="190"/>
      <c r="S804" s="10" t="s">
        <v>120</v>
      </c>
      <c r="T804" s="190"/>
      <c r="U804" s="190"/>
      <c r="V804" s="29" t="s">
        <v>77</v>
      </c>
      <c r="W804" s="34" t="s">
        <v>1579</v>
      </c>
      <c r="Y804" s="34"/>
    </row>
    <row r="805" spans="1:25" s="154" customFormat="1" ht="32" hidden="1" x14ac:dyDescent="0.2">
      <c r="A805" s="291" t="e">
        <f t="shared" si="42"/>
        <v>#VALUE!</v>
      </c>
      <c r="B805" s="281">
        <v>43950</v>
      </c>
      <c r="C805" s="133" t="s">
        <v>141</v>
      </c>
      <c r="D805" s="43" t="s">
        <v>17</v>
      </c>
      <c r="E805" s="133" t="s">
        <v>838</v>
      </c>
      <c r="G805" s="44" t="s">
        <v>86</v>
      </c>
      <c r="H805" s="282" t="str">
        <f t="shared" si="41"/>
        <v>Laredo, TX</v>
      </c>
      <c r="I805" s="284">
        <v>1</v>
      </c>
      <c r="J805" s="43" t="s">
        <v>73</v>
      </c>
      <c r="K805" s="43" t="s">
        <v>74</v>
      </c>
      <c r="L805" s="43" t="s">
        <v>73</v>
      </c>
      <c r="M805" s="43" t="s">
        <v>74</v>
      </c>
      <c r="N805" s="152"/>
      <c r="O805" s="133" t="s">
        <v>74</v>
      </c>
      <c r="P805" s="43" t="s">
        <v>74</v>
      </c>
      <c r="Q805" s="134"/>
      <c r="R805" s="281"/>
      <c r="S805" s="133" t="s">
        <v>76</v>
      </c>
      <c r="T805" s="281"/>
      <c r="U805" s="281"/>
      <c r="V805" s="133" t="s">
        <v>77</v>
      </c>
      <c r="W805" s="283" t="s">
        <v>951</v>
      </c>
      <c r="X805" s="152"/>
      <c r="Y805" s="34"/>
    </row>
    <row r="806" spans="1:25" s="154" customFormat="1" ht="32" hidden="1" x14ac:dyDescent="0.2">
      <c r="A806" s="291" t="e">
        <f t="shared" si="42"/>
        <v>#VALUE!</v>
      </c>
      <c r="B806" s="281">
        <v>43950</v>
      </c>
      <c r="C806" s="133" t="s">
        <v>141</v>
      </c>
      <c r="D806" s="43" t="s">
        <v>17</v>
      </c>
      <c r="E806" s="133" t="s">
        <v>838</v>
      </c>
      <c r="G806" s="44" t="s">
        <v>86</v>
      </c>
      <c r="H806" s="282" t="str">
        <f t="shared" si="41"/>
        <v>Laredo, TX</v>
      </c>
      <c r="I806" s="284">
        <v>1</v>
      </c>
      <c r="J806" s="43" t="s">
        <v>73</v>
      </c>
      <c r="K806" s="43" t="s">
        <v>74</v>
      </c>
      <c r="L806" s="43" t="s">
        <v>73</v>
      </c>
      <c r="M806" s="43" t="s">
        <v>74</v>
      </c>
      <c r="N806" s="152"/>
      <c r="O806" s="133" t="s">
        <v>74</v>
      </c>
      <c r="P806" s="43" t="s">
        <v>74</v>
      </c>
      <c r="Q806" s="134"/>
      <c r="R806" s="281"/>
      <c r="S806" s="133" t="s">
        <v>76</v>
      </c>
      <c r="T806" s="281"/>
      <c r="U806" s="281"/>
      <c r="V806" s="133" t="s">
        <v>77</v>
      </c>
      <c r="W806" s="283" t="s">
        <v>951</v>
      </c>
      <c r="X806" s="152"/>
      <c r="Y806" s="34"/>
    </row>
    <row r="807" spans="1:25" s="154" customFormat="1" ht="32" hidden="1" x14ac:dyDescent="0.2">
      <c r="A807" s="291" t="e">
        <f t="shared" si="42"/>
        <v>#VALUE!</v>
      </c>
      <c r="B807" s="281">
        <v>43950</v>
      </c>
      <c r="C807" s="133" t="s">
        <v>141</v>
      </c>
      <c r="D807" s="43" t="s">
        <v>17</v>
      </c>
      <c r="E807" s="133" t="s">
        <v>838</v>
      </c>
      <c r="G807" s="44" t="s">
        <v>86</v>
      </c>
      <c r="H807" s="282" t="str">
        <f t="shared" si="41"/>
        <v>Laredo, TX</v>
      </c>
      <c r="I807" s="284">
        <v>1</v>
      </c>
      <c r="J807" s="43" t="s">
        <v>73</v>
      </c>
      <c r="K807" s="43" t="s">
        <v>74</v>
      </c>
      <c r="L807" s="43" t="s">
        <v>73</v>
      </c>
      <c r="M807" s="43" t="s">
        <v>74</v>
      </c>
      <c r="N807" s="152"/>
      <c r="O807" s="133" t="s">
        <v>74</v>
      </c>
      <c r="P807" s="43" t="s">
        <v>74</v>
      </c>
      <c r="Q807" s="134"/>
      <c r="R807" s="281"/>
      <c r="S807" s="133" t="s">
        <v>76</v>
      </c>
      <c r="T807" s="281"/>
      <c r="U807" s="281"/>
      <c r="V807" s="133" t="s">
        <v>77</v>
      </c>
      <c r="W807" s="283" t="s">
        <v>951</v>
      </c>
      <c r="X807" s="152"/>
      <c r="Y807" s="34"/>
    </row>
    <row r="808" spans="1:25" s="154" customFormat="1" ht="32" hidden="1" x14ac:dyDescent="0.2">
      <c r="A808" s="291" t="e">
        <f t="shared" si="42"/>
        <v>#VALUE!</v>
      </c>
      <c r="B808" s="281">
        <v>43950</v>
      </c>
      <c r="C808" s="133" t="s">
        <v>141</v>
      </c>
      <c r="D808" s="43" t="s">
        <v>17</v>
      </c>
      <c r="E808" s="133" t="s">
        <v>838</v>
      </c>
      <c r="G808" s="44" t="s">
        <v>86</v>
      </c>
      <c r="H808" s="282" t="str">
        <f t="shared" si="41"/>
        <v>Laredo, TX</v>
      </c>
      <c r="I808" s="284">
        <v>1</v>
      </c>
      <c r="J808" s="43" t="s">
        <v>73</v>
      </c>
      <c r="K808" s="43" t="s">
        <v>74</v>
      </c>
      <c r="L808" s="43" t="s">
        <v>73</v>
      </c>
      <c r="M808" s="43" t="s">
        <v>74</v>
      </c>
      <c r="N808" s="152"/>
      <c r="O808" s="133" t="s">
        <v>74</v>
      </c>
      <c r="P808" s="43" t="s">
        <v>74</v>
      </c>
      <c r="Q808" s="134"/>
      <c r="R808" s="281"/>
      <c r="S808" s="133" t="s">
        <v>76</v>
      </c>
      <c r="T808" s="281"/>
      <c r="U808" s="281"/>
      <c r="V808" s="133" t="s">
        <v>77</v>
      </c>
      <c r="W808" s="283" t="s">
        <v>951</v>
      </c>
      <c r="X808" s="152"/>
      <c r="Y808" s="34"/>
    </row>
    <row r="809" spans="1:25" s="154" customFormat="1" ht="32" hidden="1" x14ac:dyDescent="0.2">
      <c r="A809" s="291" t="e">
        <f t="shared" si="42"/>
        <v>#VALUE!</v>
      </c>
      <c r="B809" s="281">
        <v>43950</v>
      </c>
      <c r="C809" s="133" t="s">
        <v>141</v>
      </c>
      <c r="D809" s="43" t="s">
        <v>17</v>
      </c>
      <c r="E809" s="133" t="s">
        <v>838</v>
      </c>
      <c r="G809" s="44" t="s">
        <v>86</v>
      </c>
      <c r="H809" s="282" t="str">
        <f t="shared" si="41"/>
        <v>Laredo, TX</v>
      </c>
      <c r="I809" s="284">
        <v>1</v>
      </c>
      <c r="J809" s="43" t="s">
        <v>73</v>
      </c>
      <c r="K809" s="43" t="s">
        <v>74</v>
      </c>
      <c r="L809" s="43" t="s">
        <v>73</v>
      </c>
      <c r="M809" s="43" t="s">
        <v>74</v>
      </c>
      <c r="N809" s="152"/>
      <c r="O809" s="133" t="s">
        <v>74</v>
      </c>
      <c r="P809" s="43" t="s">
        <v>74</v>
      </c>
      <c r="Q809" s="134"/>
      <c r="R809" s="281"/>
      <c r="S809" s="133" t="s">
        <v>76</v>
      </c>
      <c r="T809" s="281"/>
      <c r="U809" s="281"/>
      <c r="V809" s="133" t="s">
        <v>77</v>
      </c>
      <c r="W809" s="283" t="s">
        <v>951</v>
      </c>
      <c r="X809" s="152"/>
      <c r="Y809" s="34"/>
    </row>
    <row r="810" spans="1:25" s="154" customFormat="1" ht="32" hidden="1" x14ac:dyDescent="0.2">
      <c r="A810" s="291" t="e">
        <f t="shared" si="42"/>
        <v>#VALUE!</v>
      </c>
      <c r="B810" s="281">
        <v>43950</v>
      </c>
      <c r="C810" s="133" t="s">
        <v>141</v>
      </c>
      <c r="D810" s="43" t="s">
        <v>17</v>
      </c>
      <c r="E810" s="133" t="s">
        <v>838</v>
      </c>
      <c r="G810" s="44" t="s">
        <v>86</v>
      </c>
      <c r="H810" s="282" t="str">
        <f t="shared" si="41"/>
        <v>Laredo, TX</v>
      </c>
      <c r="I810" s="284">
        <v>1</v>
      </c>
      <c r="J810" s="43" t="s">
        <v>73</v>
      </c>
      <c r="K810" s="43" t="s">
        <v>74</v>
      </c>
      <c r="L810" s="43" t="s">
        <v>73</v>
      </c>
      <c r="M810" s="43" t="s">
        <v>74</v>
      </c>
      <c r="N810" s="152"/>
      <c r="O810" s="133" t="s">
        <v>74</v>
      </c>
      <c r="P810" s="43" t="s">
        <v>74</v>
      </c>
      <c r="Q810" s="134"/>
      <c r="R810" s="281"/>
      <c r="S810" s="133" t="s">
        <v>76</v>
      </c>
      <c r="T810" s="281"/>
      <c r="U810" s="281"/>
      <c r="V810" s="133" t="s">
        <v>77</v>
      </c>
      <c r="W810" s="283" t="s">
        <v>951</v>
      </c>
      <c r="X810" s="152"/>
      <c r="Y810" s="34"/>
    </row>
    <row r="811" spans="1:25" s="154" customFormat="1" ht="32" hidden="1" x14ac:dyDescent="0.2">
      <c r="A811" s="291" t="e">
        <f t="shared" si="42"/>
        <v>#VALUE!</v>
      </c>
      <c r="B811" s="281">
        <v>43950</v>
      </c>
      <c r="C811" s="133" t="s">
        <v>141</v>
      </c>
      <c r="D811" s="43" t="s">
        <v>17</v>
      </c>
      <c r="E811" s="133" t="s">
        <v>838</v>
      </c>
      <c r="G811" s="44" t="s">
        <v>86</v>
      </c>
      <c r="H811" s="282" t="str">
        <f t="shared" si="41"/>
        <v>Laredo, TX</v>
      </c>
      <c r="I811" s="284">
        <v>1</v>
      </c>
      <c r="J811" s="43" t="s">
        <v>73</v>
      </c>
      <c r="K811" s="43" t="s">
        <v>74</v>
      </c>
      <c r="L811" s="43" t="s">
        <v>73</v>
      </c>
      <c r="M811" s="43" t="s">
        <v>74</v>
      </c>
      <c r="N811" s="152"/>
      <c r="O811" s="133" t="s">
        <v>74</v>
      </c>
      <c r="P811" s="43" t="s">
        <v>74</v>
      </c>
      <c r="Q811" s="134"/>
      <c r="R811" s="281"/>
      <c r="S811" s="133" t="s">
        <v>76</v>
      </c>
      <c r="T811" s="281"/>
      <c r="U811" s="281"/>
      <c r="V811" s="133" t="s">
        <v>77</v>
      </c>
      <c r="W811" s="283" t="s">
        <v>951</v>
      </c>
      <c r="X811" s="152"/>
      <c r="Y811" s="34"/>
    </row>
    <row r="812" spans="1:25" s="154" customFormat="1" ht="32" hidden="1" x14ac:dyDescent="0.2">
      <c r="A812" s="291" t="e">
        <f t="shared" si="42"/>
        <v>#VALUE!</v>
      </c>
      <c r="B812" s="281">
        <v>43950</v>
      </c>
      <c r="C812" s="133" t="s">
        <v>141</v>
      </c>
      <c r="D812" s="43" t="s">
        <v>17</v>
      </c>
      <c r="E812" s="133" t="s">
        <v>838</v>
      </c>
      <c r="G812" s="44" t="s">
        <v>86</v>
      </c>
      <c r="H812" s="282" t="str">
        <f t="shared" ref="H812:H858" si="44">INDEX(STATIONLOCATION,MATCH(E812, STATIONCODES, 0))</f>
        <v>Laredo, TX</v>
      </c>
      <c r="I812" s="284">
        <v>1</v>
      </c>
      <c r="J812" s="43" t="s">
        <v>73</v>
      </c>
      <c r="K812" s="43" t="s">
        <v>74</v>
      </c>
      <c r="L812" s="43" t="s">
        <v>73</v>
      </c>
      <c r="M812" s="43" t="s">
        <v>74</v>
      </c>
      <c r="N812" s="152"/>
      <c r="O812" s="133" t="s">
        <v>74</v>
      </c>
      <c r="P812" s="43" t="s">
        <v>74</v>
      </c>
      <c r="Q812" s="134"/>
      <c r="R812" s="281"/>
      <c r="S812" s="133" t="s">
        <v>76</v>
      </c>
      <c r="T812" s="281"/>
      <c r="U812" s="281"/>
      <c r="V812" s="133" t="s">
        <v>77</v>
      </c>
      <c r="W812" s="283" t="s">
        <v>951</v>
      </c>
      <c r="X812" s="152"/>
      <c r="Y812" s="34"/>
    </row>
    <row r="813" spans="1:25" s="154" customFormat="1" ht="32" hidden="1" x14ac:dyDescent="0.2">
      <c r="A813" s="291" t="e">
        <f t="shared" si="42"/>
        <v>#VALUE!</v>
      </c>
      <c r="B813" s="281">
        <v>43950</v>
      </c>
      <c r="C813" s="133" t="s">
        <v>141</v>
      </c>
      <c r="D813" s="43" t="s">
        <v>17</v>
      </c>
      <c r="E813" s="133" t="s">
        <v>838</v>
      </c>
      <c r="G813" s="44" t="s">
        <v>86</v>
      </c>
      <c r="H813" s="282" t="str">
        <f t="shared" si="44"/>
        <v>Laredo, TX</v>
      </c>
      <c r="I813" s="284">
        <v>1</v>
      </c>
      <c r="J813" s="43" t="s">
        <v>73</v>
      </c>
      <c r="K813" s="43" t="s">
        <v>74</v>
      </c>
      <c r="L813" s="43" t="s">
        <v>73</v>
      </c>
      <c r="M813" s="43" t="s">
        <v>74</v>
      </c>
      <c r="N813" s="152"/>
      <c r="O813" s="133" t="s">
        <v>74</v>
      </c>
      <c r="P813" s="43" t="s">
        <v>74</v>
      </c>
      <c r="Q813" s="134"/>
      <c r="R813" s="281"/>
      <c r="S813" s="133" t="s">
        <v>76</v>
      </c>
      <c r="T813" s="281"/>
      <c r="U813" s="281"/>
      <c r="V813" s="133" t="s">
        <v>77</v>
      </c>
      <c r="W813" s="283" t="s">
        <v>951</v>
      </c>
      <c r="X813" s="152"/>
      <c r="Y813" s="34"/>
    </row>
    <row r="814" spans="1:25" s="154" customFormat="1" ht="32" hidden="1" x14ac:dyDescent="0.2">
      <c r="A814" s="291" t="e">
        <f t="shared" si="42"/>
        <v>#VALUE!</v>
      </c>
      <c r="B814" s="281">
        <v>43950</v>
      </c>
      <c r="C814" s="133" t="s">
        <v>141</v>
      </c>
      <c r="D814" s="43" t="s">
        <v>17</v>
      </c>
      <c r="E814" s="133" t="s">
        <v>838</v>
      </c>
      <c r="G814" s="44" t="s">
        <v>86</v>
      </c>
      <c r="H814" s="282" t="str">
        <f t="shared" si="44"/>
        <v>Laredo, TX</v>
      </c>
      <c r="I814" s="284">
        <v>1</v>
      </c>
      <c r="J814" s="43" t="s">
        <v>73</v>
      </c>
      <c r="K814" s="43" t="s">
        <v>74</v>
      </c>
      <c r="L814" s="43" t="s">
        <v>73</v>
      </c>
      <c r="M814" s="43" t="s">
        <v>74</v>
      </c>
      <c r="N814" s="152"/>
      <c r="O814" s="133" t="s">
        <v>74</v>
      </c>
      <c r="P814" s="43" t="s">
        <v>74</v>
      </c>
      <c r="Q814" s="134"/>
      <c r="R814" s="281"/>
      <c r="S814" s="133" t="s">
        <v>76</v>
      </c>
      <c r="T814" s="281"/>
      <c r="U814" s="281"/>
      <c r="V814" s="133" t="s">
        <v>77</v>
      </c>
      <c r="W814" s="283" t="s">
        <v>951</v>
      </c>
      <c r="X814" s="152"/>
      <c r="Y814" s="34"/>
    </row>
    <row r="815" spans="1:25" s="154" customFormat="1" ht="16" hidden="1" x14ac:dyDescent="0.2">
      <c r="A815" s="291" t="e">
        <f t="shared" si="42"/>
        <v>#VALUE!</v>
      </c>
      <c r="B815" s="281">
        <v>43951</v>
      </c>
      <c r="C815" s="133" t="s">
        <v>141</v>
      </c>
      <c r="D815" s="43" t="s">
        <v>17</v>
      </c>
      <c r="E815" s="133" t="s">
        <v>895</v>
      </c>
      <c r="G815" s="44" t="s">
        <v>86</v>
      </c>
      <c r="H815" s="282" t="str">
        <f t="shared" si="44"/>
        <v>Freer, TX</v>
      </c>
      <c r="I815" s="284">
        <v>1</v>
      </c>
      <c r="J815" s="43" t="s">
        <v>73</v>
      </c>
      <c r="K815" s="43" t="s">
        <v>74</v>
      </c>
      <c r="L815" s="43" t="s">
        <v>73</v>
      </c>
      <c r="M815" s="43" t="s">
        <v>74</v>
      </c>
      <c r="N815" s="152"/>
      <c r="O815" s="133" t="s">
        <v>74</v>
      </c>
      <c r="P815" s="43"/>
      <c r="Q815" s="134"/>
      <c r="R815" s="281"/>
      <c r="S815" s="133" t="s">
        <v>120</v>
      </c>
      <c r="T815" s="281"/>
      <c r="U815" s="281"/>
      <c r="V815" s="133" t="s">
        <v>77</v>
      </c>
      <c r="W815" s="283" t="s">
        <v>949</v>
      </c>
      <c r="X815" s="152"/>
      <c r="Y815" s="34"/>
    </row>
    <row r="816" spans="1:25" s="154" customFormat="1" ht="16" hidden="1" x14ac:dyDescent="0.2">
      <c r="A816" s="291" t="e">
        <f t="shared" si="42"/>
        <v>#VALUE!</v>
      </c>
      <c r="B816" s="281">
        <v>43951</v>
      </c>
      <c r="C816" s="133" t="s">
        <v>141</v>
      </c>
      <c r="D816" s="43" t="s">
        <v>17</v>
      </c>
      <c r="E816" s="133" t="s">
        <v>895</v>
      </c>
      <c r="G816" s="44" t="s">
        <v>86</v>
      </c>
      <c r="H816" s="282" t="str">
        <f t="shared" si="44"/>
        <v>Freer, TX</v>
      </c>
      <c r="I816" s="284">
        <v>1</v>
      </c>
      <c r="J816" s="43" t="s">
        <v>73</v>
      </c>
      <c r="K816" s="43" t="s">
        <v>74</v>
      </c>
      <c r="L816" s="43" t="s">
        <v>73</v>
      </c>
      <c r="M816" s="43" t="s">
        <v>74</v>
      </c>
      <c r="N816" s="152"/>
      <c r="O816" s="133" t="s">
        <v>74</v>
      </c>
      <c r="P816" s="43"/>
      <c r="Q816" s="134"/>
      <c r="R816" s="281"/>
      <c r="S816" s="133" t="s">
        <v>120</v>
      </c>
      <c r="T816" s="281"/>
      <c r="U816" s="281"/>
      <c r="V816" s="133" t="s">
        <v>77</v>
      </c>
      <c r="W816" s="283" t="s">
        <v>949</v>
      </c>
      <c r="X816" s="152"/>
      <c r="Y816" s="34"/>
    </row>
    <row r="817" spans="1:25" s="154" customFormat="1" ht="16" hidden="1" x14ac:dyDescent="0.2">
      <c r="A817" s="291" t="e">
        <f t="shared" si="42"/>
        <v>#VALUE!</v>
      </c>
      <c r="B817" s="281">
        <v>43951</v>
      </c>
      <c r="C817" s="133" t="s">
        <v>141</v>
      </c>
      <c r="D817" s="43" t="s">
        <v>17</v>
      </c>
      <c r="E817" s="133" t="s">
        <v>895</v>
      </c>
      <c r="G817" s="44" t="s">
        <v>86</v>
      </c>
      <c r="H817" s="282" t="str">
        <f t="shared" si="44"/>
        <v>Freer, TX</v>
      </c>
      <c r="I817" s="284">
        <v>1</v>
      </c>
      <c r="J817" s="43" t="s">
        <v>73</v>
      </c>
      <c r="K817" s="43" t="s">
        <v>74</v>
      </c>
      <c r="L817" s="43" t="s">
        <v>73</v>
      </c>
      <c r="M817" s="43" t="s">
        <v>74</v>
      </c>
      <c r="N817" s="152"/>
      <c r="O817" s="133" t="s">
        <v>74</v>
      </c>
      <c r="P817" s="43"/>
      <c r="Q817" s="134"/>
      <c r="R817" s="281"/>
      <c r="S817" s="133" t="s">
        <v>120</v>
      </c>
      <c r="T817" s="281"/>
      <c r="U817" s="281"/>
      <c r="V817" s="133" t="s">
        <v>77</v>
      </c>
      <c r="W817" s="283" t="s">
        <v>949</v>
      </c>
      <c r="X817" s="152"/>
      <c r="Y817" s="34"/>
    </row>
    <row r="818" spans="1:25" s="154" customFormat="1" ht="48" hidden="1" x14ac:dyDescent="0.2">
      <c r="A818" s="291" t="e">
        <f t="shared" si="42"/>
        <v>#VALUE!</v>
      </c>
      <c r="B818" s="281">
        <v>43952</v>
      </c>
      <c r="C818" s="133" t="s">
        <v>141</v>
      </c>
      <c r="D818" s="43" t="s">
        <v>17</v>
      </c>
      <c r="E818" s="133" t="s">
        <v>123</v>
      </c>
      <c r="G818" s="44" t="s">
        <v>86</v>
      </c>
      <c r="H818" s="282" t="str">
        <f t="shared" si="44"/>
        <v>Laredo, TX</v>
      </c>
      <c r="I818" s="284">
        <v>1</v>
      </c>
      <c r="J818" s="43" t="s">
        <v>73</v>
      </c>
      <c r="K818" s="43" t="s">
        <v>74</v>
      </c>
      <c r="L818" s="43" t="s">
        <v>73</v>
      </c>
      <c r="M818" s="43" t="s">
        <v>74</v>
      </c>
      <c r="N818" s="152"/>
      <c r="O818" s="133" t="s">
        <v>74</v>
      </c>
      <c r="P818" s="43"/>
      <c r="Q818" s="134"/>
      <c r="R818" s="281"/>
      <c r="S818" s="133" t="s">
        <v>120</v>
      </c>
      <c r="T818" s="281"/>
      <c r="U818" s="281"/>
      <c r="V818" s="133" t="s">
        <v>77</v>
      </c>
      <c r="W818" s="283" t="s">
        <v>952</v>
      </c>
      <c r="X818" s="152"/>
      <c r="Y818" s="34"/>
    </row>
    <row r="819" spans="1:25" s="154" customFormat="1" ht="48" hidden="1" x14ac:dyDescent="0.2">
      <c r="A819" s="291" t="e">
        <f t="shared" si="42"/>
        <v>#VALUE!</v>
      </c>
      <c r="B819" s="281">
        <v>43952</v>
      </c>
      <c r="C819" s="133" t="s">
        <v>141</v>
      </c>
      <c r="D819" s="43" t="s">
        <v>17</v>
      </c>
      <c r="E819" s="133" t="s">
        <v>123</v>
      </c>
      <c r="G819" s="44" t="s">
        <v>86</v>
      </c>
      <c r="H819" s="282" t="str">
        <f t="shared" si="44"/>
        <v>Laredo, TX</v>
      </c>
      <c r="I819" s="284">
        <v>1</v>
      </c>
      <c r="J819" s="43" t="s">
        <v>73</v>
      </c>
      <c r="K819" s="43" t="s">
        <v>74</v>
      </c>
      <c r="L819" s="43" t="s">
        <v>73</v>
      </c>
      <c r="M819" s="43" t="s">
        <v>74</v>
      </c>
      <c r="N819" s="152"/>
      <c r="O819" s="133" t="s">
        <v>74</v>
      </c>
      <c r="P819" s="43"/>
      <c r="Q819" s="134"/>
      <c r="R819" s="281"/>
      <c r="S819" s="133" t="s">
        <v>120</v>
      </c>
      <c r="T819" s="281"/>
      <c r="U819" s="281"/>
      <c r="V819" s="133" t="s">
        <v>77</v>
      </c>
      <c r="W819" s="283" t="s">
        <v>953</v>
      </c>
      <c r="X819" s="152"/>
      <c r="Y819" s="34"/>
    </row>
    <row r="820" spans="1:25" s="154" customFormat="1" ht="48" hidden="1" x14ac:dyDescent="0.2">
      <c r="A820" s="291" t="e">
        <f t="shared" si="42"/>
        <v>#VALUE!</v>
      </c>
      <c r="B820" s="281">
        <v>43952</v>
      </c>
      <c r="C820" s="133" t="s">
        <v>141</v>
      </c>
      <c r="D820" s="43" t="s">
        <v>17</v>
      </c>
      <c r="E820" s="133" t="s">
        <v>123</v>
      </c>
      <c r="G820" s="44" t="s">
        <v>86</v>
      </c>
      <c r="H820" s="282" t="str">
        <f t="shared" si="44"/>
        <v>Laredo, TX</v>
      </c>
      <c r="I820" s="284">
        <v>1</v>
      </c>
      <c r="J820" s="43" t="s">
        <v>73</v>
      </c>
      <c r="K820" s="43" t="s">
        <v>74</v>
      </c>
      <c r="L820" s="43" t="s">
        <v>73</v>
      </c>
      <c r="M820" s="43" t="s">
        <v>74</v>
      </c>
      <c r="N820" s="152"/>
      <c r="O820" s="133" t="s">
        <v>74</v>
      </c>
      <c r="P820" s="43"/>
      <c r="Q820" s="134"/>
      <c r="R820" s="281"/>
      <c r="S820" s="133" t="s">
        <v>120</v>
      </c>
      <c r="T820" s="281"/>
      <c r="U820" s="281"/>
      <c r="V820" s="133" t="s">
        <v>77</v>
      </c>
      <c r="W820" s="283" t="s">
        <v>953</v>
      </c>
      <c r="X820" s="152"/>
      <c r="Y820" s="34"/>
    </row>
    <row r="821" spans="1:25" s="154" customFormat="1" ht="48" hidden="1" x14ac:dyDescent="0.2">
      <c r="A821" s="291" t="e">
        <f t="shared" si="42"/>
        <v>#VALUE!</v>
      </c>
      <c r="B821" s="281">
        <v>43952</v>
      </c>
      <c r="C821" s="133" t="s">
        <v>141</v>
      </c>
      <c r="D821" s="43" t="s">
        <v>17</v>
      </c>
      <c r="E821" s="133" t="s">
        <v>123</v>
      </c>
      <c r="G821" s="44" t="s">
        <v>86</v>
      </c>
      <c r="H821" s="282" t="str">
        <f t="shared" si="44"/>
        <v>Laredo, TX</v>
      </c>
      <c r="I821" s="284">
        <v>1</v>
      </c>
      <c r="J821" s="43" t="s">
        <v>73</v>
      </c>
      <c r="K821" s="43" t="s">
        <v>74</v>
      </c>
      <c r="L821" s="43" t="s">
        <v>73</v>
      </c>
      <c r="M821" s="43" t="s">
        <v>74</v>
      </c>
      <c r="N821" s="152"/>
      <c r="O821" s="133" t="s">
        <v>74</v>
      </c>
      <c r="P821" s="43"/>
      <c r="Q821" s="134"/>
      <c r="R821" s="281"/>
      <c r="S821" s="133" t="s">
        <v>120</v>
      </c>
      <c r="T821" s="281"/>
      <c r="U821" s="281"/>
      <c r="V821" s="133" t="s">
        <v>77</v>
      </c>
      <c r="W821" s="283" t="s">
        <v>953</v>
      </c>
      <c r="X821" s="152"/>
      <c r="Y821" s="34"/>
    </row>
    <row r="822" spans="1:25" s="154" customFormat="1" ht="48" hidden="1" x14ac:dyDescent="0.2">
      <c r="A822" s="291" t="e">
        <f t="shared" si="42"/>
        <v>#VALUE!</v>
      </c>
      <c r="B822" s="281">
        <v>43952</v>
      </c>
      <c r="C822" s="133" t="s">
        <v>141</v>
      </c>
      <c r="D822" s="43" t="s">
        <v>17</v>
      </c>
      <c r="E822" s="133" t="s">
        <v>123</v>
      </c>
      <c r="G822" s="44" t="s">
        <v>86</v>
      </c>
      <c r="H822" s="282" t="str">
        <f t="shared" si="44"/>
        <v>Laredo, TX</v>
      </c>
      <c r="I822" s="284">
        <v>1</v>
      </c>
      <c r="J822" s="43" t="s">
        <v>73</v>
      </c>
      <c r="K822" s="43" t="s">
        <v>74</v>
      </c>
      <c r="L822" s="43" t="s">
        <v>73</v>
      </c>
      <c r="M822" s="43" t="s">
        <v>74</v>
      </c>
      <c r="N822" s="152"/>
      <c r="O822" s="133" t="s">
        <v>74</v>
      </c>
      <c r="P822" s="43"/>
      <c r="Q822" s="134"/>
      <c r="R822" s="281"/>
      <c r="S822" s="133" t="s">
        <v>120</v>
      </c>
      <c r="T822" s="281"/>
      <c r="U822" s="281"/>
      <c r="V822" s="133" t="s">
        <v>77</v>
      </c>
      <c r="W822" s="283" t="s">
        <v>953</v>
      </c>
      <c r="X822" s="152"/>
      <c r="Y822" s="34"/>
    </row>
    <row r="823" spans="1:25" s="154" customFormat="1" ht="48" hidden="1" x14ac:dyDescent="0.2">
      <c r="A823" s="291" t="e">
        <f t="shared" si="42"/>
        <v>#VALUE!</v>
      </c>
      <c r="B823" s="281">
        <v>43952</v>
      </c>
      <c r="C823" s="133" t="s">
        <v>141</v>
      </c>
      <c r="D823" s="43" t="s">
        <v>17</v>
      </c>
      <c r="E823" s="133" t="s">
        <v>123</v>
      </c>
      <c r="G823" s="44" t="s">
        <v>86</v>
      </c>
      <c r="H823" s="282" t="str">
        <f t="shared" si="44"/>
        <v>Laredo, TX</v>
      </c>
      <c r="I823" s="284">
        <v>1</v>
      </c>
      <c r="J823" s="43" t="s">
        <v>73</v>
      </c>
      <c r="K823" s="43" t="s">
        <v>74</v>
      </c>
      <c r="L823" s="43" t="s">
        <v>73</v>
      </c>
      <c r="M823" s="43" t="s">
        <v>74</v>
      </c>
      <c r="N823" s="152"/>
      <c r="O823" s="133" t="s">
        <v>74</v>
      </c>
      <c r="P823" s="43"/>
      <c r="Q823" s="134"/>
      <c r="R823" s="281"/>
      <c r="S823" s="133" t="s">
        <v>120</v>
      </c>
      <c r="T823" s="281"/>
      <c r="U823" s="281"/>
      <c r="V823" s="133" t="s">
        <v>77</v>
      </c>
      <c r="W823" s="283" t="s">
        <v>953</v>
      </c>
      <c r="X823" s="152"/>
      <c r="Y823" s="34"/>
    </row>
    <row r="824" spans="1:25" s="154" customFormat="1" ht="48" hidden="1" x14ac:dyDescent="0.2">
      <c r="A824" s="291" t="e">
        <f t="shared" si="42"/>
        <v>#VALUE!</v>
      </c>
      <c r="B824" s="281">
        <v>43952</v>
      </c>
      <c r="C824" s="133" t="s">
        <v>141</v>
      </c>
      <c r="D824" s="43" t="s">
        <v>17</v>
      </c>
      <c r="E824" s="133" t="s">
        <v>123</v>
      </c>
      <c r="G824" s="44" t="s">
        <v>86</v>
      </c>
      <c r="H824" s="282" t="str">
        <f t="shared" si="44"/>
        <v>Laredo, TX</v>
      </c>
      <c r="I824" s="284">
        <v>1</v>
      </c>
      <c r="J824" s="43" t="s">
        <v>73</v>
      </c>
      <c r="K824" s="43" t="s">
        <v>74</v>
      </c>
      <c r="L824" s="43" t="s">
        <v>73</v>
      </c>
      <c r="M824" s="43" t="s">
        <v>74</v>
      </c>
      <c r="N824" s="152"/>
      <c r="O824" s="133" t="s">
        <v>74</v>
      </c>
      <c r="P824" s="43"/>
      <c r="Q824" s="134"/>
      <c r="R824" s="281"/>
      <c r="S824" s="133" t="s">
        <v>120</v>
      </c>
      <c r="T824" s="281"/>
      <c r="U824" s="281"/>
      <c r="V824" s="133" t="s">
        <v>77</v>
      </c>
      <c r="W824" s="283" t="s">
        <v>954</v>
      </c>
      <c r="X824" s="152"/>
      <c r="Y824" s="34"/>
    </row>
    <row r="825" spans="1:25" s="154" customFormat="1" ht="48" hidden="1" x14ac:dyDescent="0.2">
      <c r="A825" s="291" t="e">
        <f t="shared" si="42"/>
        <v>#VALUE!</v>
      </c>
      <c r="B825" s="281">
        <v>43952</v>
      </c>
      <c r="C825" s="133" t="s">
        <v>141</v>
      </c>
      <c r="D825" s="43" t="s">
        <v>17</v>
      </c>
      <c r="E825" s="133" t="s">
        <v>123</v>
      </c>
      <c r="G825" s="44" t="s">
        <v>86</v>
      </c>
      <c r="H825" s="282" t="str">
        <f t="shared" si="44"/>
        <v>Laredo, TX</v>
      </c>
      <c r="I825" s="284">
        <v>1</v>
      </c>
      <c r="J825" s="43" t="s">
        <v>73</v>
      </c>
      <c r="K825" s="43" t="s">
        <v>74</v>
      </c>
      <c r="L825" s="43" t="s">
        <v>73</v>
      </c>
      <c r="M825" s="43" t="s">
        <v>74</v>
      </c>
      <c r="N825" s="152"/>
      <c r="O825" s="133" t="s">
        <v>74</v>
      </c>
      <c r="P825" s="43"/>
      <c r="Q825" s="134"/>
      <c r="R825" s="281"/>
      <c r="S825" s="133" t="s">
        <v>120</v>
      </c>
      <c r="T825" s="281"/>
      <c r="U825" s="281"/>
      <c r="V825" s="133" t="s">
        <v>77</v>
      </c>
      <c r="W825" s="283" t="s">
        <v>954</v>
      </c>
      <c r="X825" s="152"/>
      <c r="Y825" s="34"/>
    </row>
    <row r="826" spans="1:25" s="154" customFormat="1" ht="48" hidden="1" x14ac:dyDescent="0.2">
      <c r="A826" s="291" t="e">
        <f t="shared" si="42"/>
        <v>#VALUE!</v>
      </c>
      <c r="B826" s="281">
        <v>43952</v>
      </c>
      <c r="C826" s="133" t="s">
        <v>141</v>
      </c>
      <c r="D826" s="43" t="s">
        <v>17</v>
      </c>
      <c r="E826" s="133" t="s">
        <v>621</v>
      </c>
      <c r="F826" s="154" t="s">
        <v>955</v>
      </c>
      <c r="G826" s="44" t="s">
        <v>86</v>
      </c>
      <c r="H826" s="282" t="str">
        <f t="shared" si="44"/>
        <v>Zapata, TX</v>
      </c>
      <c r="I826" s="284">
        <v>1</v>
      </c>
      <c r="J826" s="43" t="s">
        <v>73</v>
      </c>
      <c r="K826" s="43" t="s">
        <v>74</v>
      </c>
      <c r="L826" s="43" t="s">
        <v>73</v>
      </c>
      <c r="M826" s="43" t="s">
        <v>74</v>
      </c>
      <c r="N826" s="152"/>
      <c r="O826" s="133" t="s">
        <v>73</v>
      </c>
      <c r="P826" s="43" t="s">
        <v>73</v>
      </c>
      <c r="Q826" s="134" t="s">
        <v>978</v>
      </c>
      <c r="R826" s="281"/>
      <c r="S826" s="133" t="s">
        <v>120</v>
      </c>
      <c r="T826" s="281"/>
      <c r="U826" s="281"/>
      <c r="V826" s="133" t="s">
        <v>77</v>
      </c>
      <c r="W826" s="283" t="s">
        <v>956</v>
      </c>
      <c r="X826" s="152"/>
      <c r="Y826" s="34"/>
    </row>
    <row r="827" spans="1:25" s="154" customFormat="1" ht="48" hidden="1" x14ac:dyDescent="0.2">
      <c r="A827" s="291" t="e">
        <f t="shared" si="42"/>
        <v>#VALUE!</v>
      </c>
      <c r="B827" s="281">
        <v>43952</v>
      </c>
      <c r="C827" s="133" t="s">
        <v>141</v>
      </c>
      <c r="D827" s="43" t="s">
        <v>17</v>
      </c>
      <c r="E827" s="133" t="s">
        <v>621</v>
      </c>
      <c r="F827" s="154" t="s">
        <v>955</v>
      </c>
      <c r="G827" s="44" t="s">
        <v>86</v>
      </c>
      <c r="H827" s="282" t="str">
        <f t="shared" si="44"/>
        <v>Zapata, TX</v>
      </c>
      <c r="I827" s="284">
        <v>1</v>
      </c>
      <c r="J827" s="43" t="s">
        <v>73</v>
      </c>
      <c r="K827" s="43" t="s">
        <v>74</v>
      </c>
      <c r="L827" s="43" t="s">
        <v>73</v>
      </c>
      <c r="M827" s="43" t="s">
        <v>74</v>
      </c>
      <c r="N827" s="152"/>
      <c r="O827" s="133" t="s">
        <v>73</v>
      </c>
      <c r="P827" s="43"/>
      <c r="Q827" s="134"/>
      <c r="R827" s="281"/>
      <c r="S827" s="133" t="s">
        <v>120</v>
      </c>
      <c r="T827" s="281"/>
      <c r="U827" s="281"/>
      <c r="V827" s="133" t="s">
        <v>77</v>
      </c>
      <c r="W827" s="283" t="s">
        <v>957</v>
      </c>
      <c r="X827" s="152"/>
      <c r="Y827" s="34"/>
    </row>
    <row r="828" spans="1:25" s="152" customFormat="1" ht="64" hidden="1" x14ac:dyDescent="0.2">
      <c r="A828" s="291" t="e">
        <f t="shared" si="42"/>
        <v>#VALUE!</v>
      </c>
      <c r="B828" s="190">
        <v>43953</v>
      </c>
      <c r="C828" s="29" t="s">
        <v>141</v>
      </c>
      <c r="D828" s="10" t="s">
        <v>20</v>
      </c>
      <c r="E828" s="29" t="s">
        <v>134</v>
      </c>
      <c r="F828" s="152" t="s">
        <v>85</v>
      </c>
      <c r="G828" s="2" t="s">
        <v>72</v>
      </c>
      <c r="H828" s="163" t="str">
        <f t="shared" si="44"/>
        <v>Rio Grand City, TX</v>
      </c>
      <c r="I828" s="250">
        <v>1</v>
      </c>
      <c r="J828" s="11" t="s">
        <v>73</v>
      </c>
      <c r="K828" s="11" t="s">
        <v>74</v>
      </c>
      <c r="L828" s="11" t="s">
        <v>73</v>
      </c>
      <c r="M828" s="11" t="s">
        <v>74</v>
      </c>
      <c r="O828" s="29" t="s">
        <v>73</v>
      </c>
      <c r="P828" s="11" t="s">
        <v>73</v>
      </c>
      <c r="Q828" s="231" t="s">
        <v>75</v>
      </c>
      <c r="R828" s="190"/>
      <c r="S828" s="29" t="s">
        <v>76</v>
      </c>
      <c r="T828" s="190">
        <v>43956</v>
      </c>
      <c r="U828" s="190"/>
      <c r="V828" s="29" t="s">
        <v>80</v>
      </c>
      <c r="W828" s="34" t="s">
        <v>958</v>
      </c>
      <c r="Y828" s="34"/>
    </row>
    <row r="829" spans="1:25" s="152" customFormat="1" ht="64" hidden="1" x14ac:dyDescent="0.2">
      <c r="A829" s="291" t="e">
        <f t="shared" si="42"/>
        <v>#VALUE!</v>
      </c>
      <c r="B829" s="190">
        <v>43954</v>
      </c>
      <c r="C829" s="29" t="s">
        <v>141</v>
      </c>
      <c r="D829" s="10" t="s">
        <v>20</v>
      </c>
      <c r="E829" s="29" t="s">
        <v>466</v>
      </c>
      <c r="G829" s="2" t="s">
        <v>72</v>
      </c>
      <c r="H829" s="163" t="str">
        <f t="shared" si="44"/>
        <v>Brownsville, TX</v>
      </c>
      <c r="I829" s="250">
        <v>1</v>
      </c>
      <c r="J829" s="11" t="s">
        <v>73</v>
      </c>
      <c r="K829" s="11" t="s">
        <v>74</v>
      </c>
      <c r="L829" s="11" t="s">
        <v>73</v>
      </c>
      <c r="M829" s="11" t="s">
        <v>74</v>
      </c>
      <c r="O829" s="29" t="s">
        <v>74</v>
      </c>
      <c r="P829" s="11" t="s">
        <v>73</v>
      </c>
      <c r="Q829" s="231" t="s">
        <v>75</v>
      </c>
      <c r="R829" s="190"/>
      <c r="S829" s="29" t="s">
        <v>120</v>
      </c>
      <c r="T829" s="190"/>
      <c r="U829" s="190"/>
      <c r="V829" s="29" t="s">
        <v>77</v>
      </c>
      <c r="W829" s="34" t="s">
        <v>1580</v>
      </c>
      <c r="Y829" s="34"/>
    </row>
    <row r="830" spans="1:25" s="152" customFormat="1" ht="64" hidden="1" x14ac:dyDescent="0.2">
      <c r="A830" s="291" t="e">
        <f t="shared" si="42"/>
        <v>#VALUE!</v>
      </c>
      <c r="B830" s="190">
        <v>43954</v>
      </c>
      <c r="C830" s="29" t="s">
        <v>141</v>
      </c>
      <c r="D830" s="10" t="s">
        <v>20</v>
      </c>
      <c r="E830" s="29" t="s">
        <v>466</v>
      </c>
      <c r="G830" s="2" t="s">
        <v>72</v>
      </c>
      <c r="H830" s="163" t="str">
        <f t="shared" si="44"/>
        <v>Brownsville, TX</v>
      </c>
      <c r="I830" s="250">
        <v>1</v>
      </c>
      <c r="J830" s="11" t="s">
        <v>73</v>
      </c>
      <c r="K830" s="11" t="s">
        <v>74</v>
      </c>
      <c r="L830" s="11" t="s">
        <v>73</v>
      </c>
      <c r="M830" s="11" t="s">
        <v>74</v>
      </c>
      <c r="O830" s="29" t="s">
        <v>74</v>
      </c>
      <c r="P830" s="11" t="s">
        <v>73</v>
      </c>
      <c r="Q830" s="231" t="s">
        <v>75</v>
      </c>
      <c r="R830" s="190"/>
      <c r="S830" s="29" t="s">
        <v>76</v>
      </c>
      <c r="T830" s="190">
        <v>43956</v>
      </c>
      <c r="U830" s="190"/>
      <c r="V830" s="29" t="s">
        <v>77</v>
      </c>
      <c r="W830" s="34" t="s">
        <v>960</v>
      </c>
      <c r="Y830" s="34"/>
    </row>
    <row r="831" spans="1:25" s="152" customFormat="1" ht="64" hidden="1" x14ac:dyDescent="0.2">
      <c r="A831" s="291" t="e">
        <f t="shared" si="42"/>
        <v>#VALUE!</v>
      </c>
      <c r="B831" s="30">
        <v>43949</v>
      </c>
      <c r="C831" s="29" t="s">
        <v>141</v>
      </c>
      <c r="D831" s="10" t="s">
        <v>28</v>
      </c>
      <c r="E831" s="29" t="s">
        <v>111</v>
      </c>
      <c r="G831" s="2" t="s">
        <v>86</v>
      </c>
      <c r="H831" s="163" t="str">
        <f t="shared" si="44"/>
        <v>Alamogordo, NM</v>
      </c>
      <c r="I831" s="250">
        <v>1</v>
      </c>
      <c r="J831" s="11" t="s">
        <v>73</v>
      </c>
      <c r="K831" s="11" t="s">
        <v>74</v>
      </c>
      <c r="L831" s="11" t="s">
        <v>73</v>
      </c>
      <c r="M831" s="11" t="s">
        <v>74</v>
      </c>
      <c r="O831" s="29" t="s">
        <v>73</v>
      </c>
      <c r="P831" s="11" t="s">
        <v>73</v>
      </c>
      <c r="Q831" s="231" t="s">
        <v>75</v>
      </c>
      <c r="R831" s="190"/>
      <c r="S831" s="29" t="s">
        <v>76</v>
      </c>
      <c r="T831" s="190">
        <v>43955</v>
      </c>
      <c r="U831" s="190"/>
      <c r="V831" s="29" t="s">
        <v>77</v>
      </c>
      <c r="W831" s="34" t="s">
        <v>961</v>
      </c>
      <c r="Y831" s="34"/>
    </row>
    <row r="832" spans="1:25" s="152" customFormat="1" ht="32" hidden="1" x14ac:dyDescent="0.2">
      <c r="A832" s="291" t="e">
        <f t="shared" si="42"/>
        <v>#VALUE!</v>
      </c>
      <c r="B832" s="190">
        <v>43943</v>
      </c>
      <c r="C832" s="29" t="s">
        <v>141</v>
      </c>
      <c r="D832" s="10" t="s">
        <v>28</v>
      </c>
      <c r="E832" s="29" t="s">
        <v>113</v>
      </c>
      <c r="G832" s="2" t="s">
        <v>86</v>
      </c>
      <c r="H832" s="163" t="str">
        <f t="shared" si="44"/>
        <v>Lordsburg, NM</v>
      </c>
      <c r="I832" s="250">
        <v>1</v>
      </c>
      <c r="J832" s="11" t="s">
        <v>73</v>
      </c>
      <c r="K832" s="11" t="s">
        <v>74</v>
      </c>
      <c r="L832" s="11" t="s">
        <v>73</v>
      </c>
      <c r="M832" s="11" t="s">
        <v>74</v>
      </c>
      <c r="O832" s="29" t="s">
        <v>74</v>
      </c>
      <c r="P832" s="11" t="s">
        <v>73</v>
      </c>
      <c r="Q832" s="231" t="s">
        <v>75</v>
      </c>
      <c r="R832" s="190"/>
      <c r="S832" s="29" t="s">
        <v>76</v>
      </c>
      <c r="T832" s="190">
        <v>43947</v>
      </c>
      <c r="U832" s="190"/>
      <c r="V832" s="29" t="s">
        <v>77</v>
      </c>
      <c r="W832" s="34" t="s">
        <v>962</v>
      </c>
      <c r="Y832" s="34"/>
    </row>
    <row r="833" spans="1:25" s="152" customFormat="1" ht="112" hidden="1" x14ac:dyDescent="0.2">
      <c r="A833" s="291" t="e">
        <f t="shared" si="42"/>
        <v>#VALUE!</v>
      </c>
      <c r="B833" s="190">
        <v>43910</v>
      </c>
      <c r="C833" s="29" t="s">
        <v>141</v>
      </c>
      <c r="D833" s="10" t="s">
        <v>15</v>
      </c>
      <c r="E833" s="29" t="s">
        <v>963</v>
      </c>
      <c r="G833" s="2" t="s">
        <v>72</v>
      </c>
      <c r="H833" s="163" t="str">
        <f t="shared" si="44"/>
        <v>Brackettville, TX</v>
      </c>
      <c r="I833" s="250">
        <v>1</v>
      </c>
      <c r="J833" s="11" t="s">
        <v>73</v>
      </c>
      <c r="K833" s="11" t="s">
        <v>74</v>
      </c>
      <c r="L833" s="11" t="s">
        <v>73</v>
      </c>
      <c r="M833" s="11" t="s">
        <v>74</v>
      </c>
      <c r="O833" s="29" t="s">
        <v>74</v>
      </c>
      <c r="P833" s="11" t="s">
        <v>74</v>
      </c>
      <c r="Q833" s="231"/>
      <c r="R833" s="190"/>
      <c r="S833" s="29" t="s">
        <v>76</v>
      </c>
      <c r="T833" s="190">
        <v>43910</v>
      </c>
      <c r="U833" s="190"/>
      <c r="V833" s="29" t="s">
        <v>77</v>
      </c>
      <c r="W833" s="34" t="s">
        <v>964</v>
      </c>
      <c r="Y833" s="34"/>
    </row>
    <row r="834" spans="1:25" s="152" customFormat="1" ht="176" hidden="1" x14ac:dyDescent="0.2">
      <c r="A834" s="291" t="e">
        <f t="shared" si="42"/>
        <v>#VALUE!</v>
      </c>
      <c r="B834" s="190">
        <v>43952</v>
      </c>
      <c r="C834" s="29" t="s">
        <v>141</v>
      </c>
      <c r="D834" s="10" t="s">
        <v>15</v>
      </c>
      <c r="E834" s="29" t="s">
        <v>769</v>
      </c>
      <c r="G834" s="2" t="s">
        <v>72</v>
      </c>
      <c r="H834" s="163" t="str">
        <f t="shared" si="44"/>
        <v>Uvalde, TX</v>
      </c>
      <c r="I834" s="250">
        <v>1</v>
      </c>
      <c r="J834" s="11" t="s">
        <v>73</v>
      </c>
      <c r="K834" s="11" t="s">
        <v>74</v>
      </c>
      <c r="L834" s="11" t="s">
        <v>73</v>
      </c>
      <c r="M834" s="11" t="s">
        <v>74</v>
      </c>
      <c r="O834" s="29" t="s">
        <v>73</v>
      </c>
      <c r="P834" s="11" t="s">
        <v>73</v>
      </c>
      <c r="Q834" s="231" t="s">
        <v>978</v>
      </c>
      <c r="R834" s="190"/>
      <c r="S834" s="29" t="s">
        <v>120</v>
      </c>
      <c r="T834" s="190"/>
      <c r="U834" s="190"/>
      <c r="V834" s="29" t="s">
        <v>77</v>
      </c>
      <c r="W834" s="34" t="s">
        <v>965</v>
      </c>
      <c r="Y834" s="34"/>
    </row>
    <row r="835" spans="1:25" s="152" customFormat="1" ht="176" hidden="1" x14ac:dyDescent="0.2">
      <c r="A835" s="291" t="e">
        <f t="shared" si="42"/>
        <v>#VALUE!</v>
      </c>
      <c r="B835" s="190">
        <v>43952</v>
      </c>
      <c r="C835" s="29" t="s">
        <v>141</v>
      </c>
      <c r="D835" s="10" t="s">
        <v>15</v>
      </c>
      <c r="E835" s="29" t="s">
        <v>769</v>
      </c>
      <c r="G835" s="2" t="s">
        <v>72</v>
      </c>
      <c r="H835" s="163" t="str">
        <f t="shared" si="44"/>
        <v>Uvalde, TX</v>
      </c>
      <c r="I835" s="250">
        <v>1</v>
      </c>
      <c r="J835" s="11" t="s">
        <v>73</v>
      </c>
      <c r="K835" s="11" t="s">
        <v>74</v>
      </c>
      <c r="L835" s="11" t="s">
        <v>73</v>
      </c>
      <c r="M835" s="11" t="s">
        <v>74</v>
      </c>
      <c r="O835" s="29" t="s">
        <v>73</v>
      </c>
      <c r="P835" s="11" t="s">
        <v>73</v>
      </c>
      <c r="Q835" s="231" t="s">
        <v>978</v>
      </c>
      <c r="R835" s="190"/>
      <c r="S835" s="29" t="s">
        <v>120</v>
      </c>
      <c r="T835" s="190"/>
      <c r="U835" s="190"/>
      <c r="V835" s="29" t="s">
        <v>77</v>
      </c>
      <c r="W835" s="34" t="s">
        <v>965</v>
      </c>
      <c r="Y835" s="34"/>
    </row>
    <row r="836" spans="1:25" s="152" customFormat="1" ht="176" hidden="1" x14ac:dyDescent="0.2">
      <c r="A836" s="291" t="e">
        <f t="shared" ref="A836:A855" si="45">A835+1</f>
        <v>#VALUE!</v>
      </c>
      <c r="B836" s="190">
        <v>43952</v>
      </c>
      <c r="C836" s="29" t="s">
        <v>141</v>
      </c>
      <c r="D836" s="10" t="s">
        <v>15</v>
      </c>
      <c r="E836" s="29" t="s">
        <v>769</v>
      </c>
      <c r="G836" s="2" t="s">
        <v>72</v>
      </c>
      <c r="H836" s="163" t="str">
        <f t="shared" si="44"/>
        <v>Uvalde, TX</v>
      </c>
      <c r="I836" s="250">
        <v>1</v>
      </c>
      <c r="J836" s="11" t="s">
        <v>73</v>
      </c>
      <c r="K836" s="11" t="s">
        <v>74</v>
      </c>
      <c r="L836" s="11" t="s">
        <v>73</v>
      </c>
      <c r="M836" s="11" t="s">
        <v>74</v>
      </c>
      <c r="O836" s="29" t="s">
        <v>73</v>
      </c>
      <c r="P836" s="11" t="s">
        <v>73</v>
      </c>
      <c r="Q836" s="231" t="s">
        <v>978</v>
      </c>
      <c r="R836" s="190"/>
      <c r="S836" s="29" t="s">
        <v>120</v>
      </c>
      <c r="T836" s="190"/>
      <c r="U836" s="190"/>
      <c r="V836" s="29" t="s">
        <v>77</v>
      </c>
      <c r="W836" s="34" t="s">
        <v>965</v>
      </c>
      <c r="Y836" s="34"/>
    </row>
    <row r="837" spans="1:25" s="152" customFormat="1" ht="288" hidden="1" x14ac:dyDescent="0.2">
      <c r="A837" s="291" t="e">
        <f t="shared" si="45"/>
        <v>#VALUE!</v>
      </c>
      <c r="B837" s="190">
        <v>43954</v>
      </c>
      <c r="C837" s="29" t="s">
        <v>141</v>
      </c>
      <c r="D837" s="10" t="s">
        <v>33</v>
      </c>
      <c r="E837" s="29" t="s">
        <v>797</v>
      </c>
      <c r="G837" s="2" t="s">
        <v>89</v>
      </c>
      <c r="H837" s="163" t="str">
        <f t="shared" si="44"/>
        <v>San Clemente, CA</v>
      </c>
      <c r="I837" s="250">
        <v>1</v>
      </c>
      <c r="J837" s="11" t="s">
        <v>73</v>
      </c>
      <c r="K837" s="11" t="s">
        <v>74</v>
      </c>
      <c r="L837" s="11" t="s">
        <v>73</v>
      </c>
      <c r="M837" s="11" t="s">
        <v>74</v>
      </c>
      <c r="O837" s="29" t="s">
        <v>73</v>
      </c>
      <c r="P837" s="11" t="s">
        <v>73</v>
      </c>
      <c r="Q837" s="231" t="s">
        <v>75</v>
      </c>
      <c r="R837" s="190"/>
      <c r="S837" s="29" t="s">
        <v>76</v>
      </c>
      <c r="T837" s="190">
        <v>43954</v>
      </c>
      <c r="U837" s="190"/>
      <c r="V837" s="29" t="s">
        <v>77</v>
      </c>
      <c r="W837" s="34" t="s">
        <v>966</v>
      </c>
      <c r="Y837" s="34"/>
    </row>
    <row r="838" spans="1:25" s="152" customFormat="1" ht="32" hidden="1" x14ac:dyDescent="0.2">
      <c r="A838" s="291" t="e">
        <f t="shared" si="45"/>
        <v>#VALUE!</v>
      </c>
      <c r="B838" s="190">
        <v>43955</v>
      </c>
      <c r="C838" s="29" t="s">
        <v>141</v>
      </c>
      <c r="D838" s="10" t="s">
        <v>27</v>
      </c>
      <c r="E838" s="29" t="s">
        <v>333</v>
      </c>
      <c r="G838" s="2" t="s">
        <v>86</v>
      </c>
      <c r="H838" s="163" t="str">
        <f t="shared" si="44"/>
        <v>Marysville, MI</v>
      </c>
      <c r="I838" s="250">
        <v>1</v>
      </c>
      <c r="J838" s="11" t="s">
        <v>73</v>
      </c>
      <c r="K838" s="11" t="s">
        <v>74</v>
      </c>
      <c r="L838" s="11" t="s">
        <v>73</v>
      </c>
      <c r="M838" s="11" t="s">
        <v>74</v>
      </c>
      <c r="O838" s="29" t="s">
        <v>73</v>
      </c>
      <c r="P838" s="11" t="s">
        <v>74</v>
      </c>
      <c r="Q838" s="231"/>
      <c r="R838" s="190"/>
      <c r="S838" s="29" t="s">
        <v>120</v>
      </c>
      <c r="T838" s="190"/>
      <c r="U838" s="190"/>
      <c r="V838" s="29" t="s">
        <v>77</v>
      </c>
      <c r="W838" s="33" t="s">
        <v>1581</v>
      </c>
      <c r="Y838" s="34"/>
    </row>
    <row r="839" spans="1:25" s="152" customFormat="1" ht="32" hidden="1" x14ac:dyDescent="0.2">
      <c r="A839" s="291" t="e">
        <f t="shared" si="45"/>
        <v>#VALUE!</v>
      </c>
      <c r="B839" s="190">
        <v>43955</v>
      </c>
      <c r="C839" s="29" t="s">
        <v>141</v>
      </c>
      <c r="D839" s="10" t="s">
        <v>20</v>
      </c>
      <c r="E839" s="29" t="s">
        <v>466</v>
      </c>
      <c r="G839" s="2" t="s">
        <v>72</v>
      </c>
      <c r="H839" s="163" t="str">
        <f t="shared" si="44"/>
        <v>Brownsville, TX</v>
      </c>
      <c r="I839" s="250">
        <v>1</v>
      </c>
      <c r="J839" s="11" t="s">
        <v>73</v>
      </c>
      <c r="K839" s="11" t="s">
        <v>74</v>
      </c>
      <c r="L839" s="11" t="s">
        <v>73</v>
      </c>
      <c r="M839" s="11" t="s">
        <v>74</v>
      </c>
      <c r="O839" s="29" t="s">
        <v>74</v>
      </c>
      <c r="P839" s="11" t="s">
        <v>73</v>
      </c>
      <c r="Q839" s="231" t="s">
        <v>75</v>
      </c>
      <c r="R839" s="190"/>
      <c r="S839" s="29" t="s">
        <v>76</v>
      </c>
      <c r="T839" s="190">
        <v>43956</v>
      </c>
      <c r="U839" s="190"/>
      <c r="V839" s="29" t="s">
        <v>77</v>
      </c>
      <c r="W839" s="228" t="s">
        <v>968</v>
      </c>
      <c r="Y839" s="34"/>
    </row>
    <row r="840" spans="1:25" s="152" customFormat="1" ht="32" hidden="1" x14ac:dyDescent="0.2">
      <c r="A840" s="291" t="e">
        <f t="shared" si="45"/>
        <v>#VALUE!</v>
      </c>
      <c r="B840" s="190">
        <v>43955</v>
      </c>
      <c r="C840" s="29" t="s">
        <v>141</v>
      </c>
      <c r="D840" s="10" t="s">
        <v>20</v>
      </c>
      <c r="E840" s="29" t="s">
        <v>466</v>
      </c>
      <c r="G840" s="2" t="s">
        <v>72</v>
      </c>
      <c r="H840" s="163" t="str">
        <f t="shared" si="44"/>
        <v>Brownsville, TX</v>
      </c>
      <c r="I840" s="250">
        <v>1</v>
      </c>
      <c r="J840" s="11" t="s">
        <v>73</v>
      </c>
      <c r="K840" s="11" t="s">
        <v>74</v>
      </c>
      <c r="L840" s="11" t="s">
        <v>73</v>
      </c>
      <c r="M840" s="11" t="s">
        <v>74</v>
      </c>
      <c r="O840" s="29" t="s">
        <v>74</v>
      </c>
      <c r="P840" s="11" t="s">
        <v>73</v>
      </c>
      <c r="Q840" s="231" t="s">
        <v>75</v>
      </c>
      <c r="R840" s="190"/>
      <c r="S840" s="29" t="s">
        <v>76</v>
      </c>
      <c r="T840" s="190">
        <v>43956</v>
      </c>
      <c r="U840" s="190"/>
      <c r="V840" s="29" t="s">
        <v>77</v>
      </c>
      <c r="W840" s="228" t="s">
        <v>969</v>
      </c>
      <c r="Y840" s="34"/>
    </row>
    <row r="841" spans="1:25" s="152" customFormat="1" ht="48" hidden="1" x14ac:dyDescent="0.2">
      <c r="A841" s="291" t="e">
        <f t="shared" si="45"/>
        <v>#VALUE!</v>
      </c>
      <c r="B841" s="190">
        <v>43955</v>
      </c>
      <c r="C841" s="29" t="s">
        <v>141</v>
      </c>
      <c r="D841" s="10" t="s">
        <v>20</v>
      </c>
      <c r="E841" s="29" t="s">
        <v>139</v>
      </c>
      <c r="G841" s="2" t="s">
        <v>72</v>
      </c>
      <c r="H841" s="163" t="str">
        <f t="shared" si="44"/>
        <v>Falfurrias, TX</v>
      </c>
      <c r="I841" s="250">
        <v>1</v>
      </c>
      <c r="J841" s="11" t="s">
        <v>73</v>
      </c>
      <c r="K841" s="11" t="s">
        <v>74</v>
      </c>
      <c r="L841" s="11" t="s">
        <v>73</v>
      </c>
      <c r="M841" s="11" t="s">
        <v>74</v>
      </c>
      <c r="O841" s="29" t="s">
        <v>74</v>
      </c>
      <c r="P841" s="11" t="s">
        <v>74</v>
      </c>
      <c r="Q841" s="231"/>
      <c r="R841" s="190"/>
      <c r="S841" s="29" t="s">
        <v>120</v>
      </c>
      <c r="T841" s="190"/>
      <c r="U841" s="190"/>
      <c r="V841" s="29" t="s">
        <v>77</v>
      </c>
      <c r="W841" s="42" t="s">
        <v>1582</v>
      </c>
      <c r="Y841" s="34"/>
    </row>
    <row r="842" spans="1:25" s="152" customFormat="1" ht="48" hidden="1" x14ac:dyDescent="0.2">
      <c r="A842" s="291" t="e">
        <f t="shared" si="45"/>
        <v>#VALUE!</v>
      </c>
      <c r="B842" s="190">
        <v>43956</v>
      </c>
      <c r="C842" s="29" t="s">
        <v>141</v>
      </c>
      <c r="D842" s="10" t="s">
        <v>28</v>
      </c>
      <c r="E842" s="29" t="s">
        <v>28</v>
      </c>
      <c r="F842" s="152" t="s">
        <v>85</v>
      </c>
      <c r="G842" s="2" t="s">
        <v>86</v>
      </c>
      <c r="H842" s="163" t="str">
        <f t="shared" si="44"/>
        <v>El Paso, TX</v>
      </c>
      <c r="I842" s="250">
        <v>1</v>
      </c>
      <c r="J842" s="11" t="s">
        <v>73</v>
      </c>
      <c r="K842" s="11" t="s">
        <v>74</v>
      </c>
      <c r="L842" s="11" t="s">
        <v>73</v>
      </c>
      <c r="M842" s="11" t="s">
        <v>74</v>
      </c>
      <c r="O842" s="29" t="s">
        <v>74</v>
      </c>
      <c r="P842" s="11" t="s">
        <v>73</v>
      </c>
      <c r="Q842" s="231" t="s">
        <v>978</v>
      </c>
      <c r="R842" s="190"/>
      <c r="S842" s="29" t="s">
        <v>120</v>
      </c>
      <c r="T842" s="190"/>
      <c r="U842" s="190"/>
      <c r="V842" s="29" t="s">
        <v>77</v>
      </c>
      <c r="W842" s="279" t="s">
        <v>971</v>
      </c>
      <c r="Y842" s="34"/>
    </row>
    <row r="843" spans="1:25" s="288" customFormat="1" ht="48" x14ac:dyDescent="0.2">
      <c r="A843" s="291" t="s">
        <v>1583</v>
      </c>
      <c r="B843" s="193">
        <v>43955</v>
      </c>
      <c r="C843" s="205" t="s">
        <v>141</v>
      </c>
      <c r="D843" s="64" t="s">
        <v>34</v>
      </c>
      <c r="E843" s="205" t="s">
        <v>34</v>
      </c>
      <c r="F843" s="288" t="s">
        <v>85</v>
      </c>
      <c r="G843" s="62" t="s">
        <v>89</v>
      </c>
      <c r="H843" s="188" t="str">
        <f t="shared" si="44"/>
        <v>El Centro, CA</v>
      </c>
      <c r="I843" s="289">
        <v>1</v>
      </c>
      <c r="J843" s="64" t="s">
        <v>73</v>
      </c>
      <c r="K843" s="64" t="s">
        <v>74</v>
      </c>
      <c r="L843" s="64" t="s">
        <v>73</v>
      </c>
      <c r="M843" s="64" t="s">
        <v>74</v>
      </c>
      <c r="O843" s="205" t="s">
        <v>74</v>
      </c>
      <c r="P843" s="64" t="s">
        <v>73</v>
      </c>
      <c r="Q843" s="197" t="s">
        <v>90</v>
      </c>
      <c r="R843" s="193">
        <v>43956</v>
      </c>
      <c r="S843" s="205" t="s">
        <v>120</v>
      </c>
      <c r="T843" s="193"/>
      <c r="U843" s="193"/>
      <c r="V843" s="205" t="s">
        <v>160</v>
      </c>
      <c r="W843" s="198" t="s">
        <v>1584</v>
      </c>
      <c r="X843" s="152"/>
      <c r="Y843" s="34"/>
    </row>
    <row r="844" spans="1:25" s="152" customFormat="1" ht="32" hidden="1" x14ac:dyDescent="0.2">
      <c r="A844" s="291" t="e">
        <f t="shared" si="45"/>
        <v>#VALUE!</v>
      </c>
      <c r="B844" s="190">
        <v>43955</v>
      </c>
      <c r="C844" s="29" t="s">
        <v>141</v>
      </c>
      <c r="D844" s="10" t="s">
        <v>34</v>
      </c>
      <c r="E844" s="29" t="s">
        <v>34</v>
      </c>
      <c r="F844" s="152" t="s">
        <v>88</v>
      </c>
      <c r="G844" s="2" t="s">
        <v>89</v>
      </c>
      <c r="H844" s="163" t="str">
        <f t="shared" si="44"/>
        <v>El Centro, CA</v>
      </c>
      <c r="I844" s="250">
        <v>1</v>
      </c>
      <c r="J844" s="11" t="s">
        <v>73</v>
      </c>
      <c r="K844" s="11" t="s">
        <v>74</v>
      </c>
      <c r="L844" s="11" t="s">
        <v>73</v>
      </c>
      <c r="M844" s="11" t="s">
        <v>74</v>
      </c>
      <c r="N844" s="288"/>
      <c r="O844" s="29" t="s">
        <v>74</v>
      </c>
      <c r="P844" s="11" t="s">
        <v>73</v>
      </c>
      <c r="Q844" s="231" t="s">
        <v>978</v>
      </c>
      <c r="R844" s="190"/>
      <c r="S844" s="29" t="s">
        <v>120</v>
      </c>
      <c r="T844" s="190"/>
      <c r="U844" s="190"/>
      <c r="V844" s="29" t="s">
        <v>77</v>
      </c>
      <c r="W844" s="42" t="s">
        <v>973</v>
      </c>
      <c r="Y844" s="34"/>
    </row>
    <row r="845" spans="1:25" s="152" customFormat="1" ht="34" hidden="1" x14ac:dyDescent="0.2">
      <c r="A845" s="291" t="e">
        <f t="shared" si="45"/>
        <v>#VALUE!</v>
      </c>
      <c r="B845" s="190">
        <v>43955</v>
      </c>
      <c r="C845" s="29" t="s">
        <v>141</v>
      </c>
      <c r="D845" s="10" t="s">
        <v>35</v>
      </c>
      <c r="E845" s="29" t="s">
        <v>501</v>
      </c>
      <c r="G845" s="2" t="s">
        <v>89</v>
      </c>
      <c r="H845" s="163" t="str">
        <f t="shared" si="44"/>
        <v>Nogales, AZ</v>
      </c>
      <c r="I845" s="250">
        <v>1</v>
      </c>
      <c r="J845" s="11" t="s">
        <v>73</v>
      </c>
      <c r="K845" s="11" t="s">
        <v>74</v>
      </c>
      <c r="L845" s="11" t="s">
        <v>73</v>
      </c>
      <c r="M845" s="11" t="s">
        <v>74</v>
      </c>
      <c r="N845" s="288"/>
      <c r="O845" s="29" t="s">
        <v>73</v>
      </c>
      <c r="P845" s="11" t="s">
        <v>73</v>
      </c>
      <c r="Q845" s="231" t="s">
        <v>75</v>
      </c>
      <c r="R845" s="190"/>
      <c r="S845" s="29" t="s">
        <v>76</v>
      </c>
      <c r="T845" s="190">
        <v>43957</v>
      </c>
      <c r="U845" s="190"/>
      <c r="V845" s="29" t="s">
        <v>77</v>
      </c>
      <c r="W845" s="192" t="s">
        <v>974</v>
      </c>
      <c r="Y845" s="34"/>
    </row>
    <row r="846" spans="1:25" s="152" customFormat="1" ht="51" hidden="1" x14ac:dyDescent="0.2">
      <c r="A846" s="291" t="e">
        <f t="shared" si="45"/>
        <v>#VALUE!</v>
      </c>
      <c r="B846" s="190">
        <v>43955</v>
      </c>
      <c r="C846" s="29" t="s">
        <v>141</v>
      </c>
      <c r="D846" s="10" t="s">
        <v>35</v>
      </c>
      <c r="E846" s="29" t="s">
        <v>175</v>
      </c>
      <c r="G846" s="2" t="s">
        <v>89</v>
      </c>
      <c r="H846" s="163" t="str">
        <f t="shared" si="44"/>
        <v>Naco, AZ</v>
      </c>
      <c r="I846" s="250">
        <v>1</v>
      </c>
      <c r="J846" s="11" t="s">
        <v>73</v>
      </c>
      <c r="K846" s="11" t="s">
        <v>74</v>
      </c>
      <c r="L846" s="11" t="s">
        <v>73</v>
      </c>
      <c r="M846" s="11" t="s">
        <v>74</v>
      </c>
      <c r="N846" s="288"/>
      <c r="O846" s="29" t="s">
        <v>74</v>
      </c>
      <c r="P846" s="11" t="s">
        <v>74</v>
      </c>
      <c r="Q846" s="231"/>
      <c r="R846" s="190"/>
      <c r="S846" s="29" t="s">
        <v>120</v>
      </c>
      <c r="T846" s="190"/>
      <c r="U846" s="190"/>
      <c r="V846" s="29" t="s">
        <v>77</v>
      </c>
      <c r="W846" s="280" t="s">
        <v>975</v>
      </c>
      <c r="Y846" s="34"/>
    </row>
    <row r="847" spans="1:25" s="152" customFormat="1" ht="51" hidden="1" x14ac:dyDescent="0.2">
      <c r="A847" s="291" t="e">
        <f t="shared" si="45"/>
        <v>#VALUE!</v>
      </c>
      <c r="B847" s="190">
        <v>43954</v>
      </c>
      <c r="C847" s="29" t="s">
        <v>141</v>
      </c>
      <c r="D847" s="10" t="s">
        <v>17</v>
      </c>
      <c r="E847" s="29" t="s">
        <v>621</v>
      </c>
      <c r="G847" s="2" t="s">
        <v>72</v>
      </c>
      <c r="H847" s="163" t="str">
        <f t="shared" si="44"/>
        <v>Zapata, TX</v>
      </c>
      <c r="I847" s="250">
        <v>1</v>
      </c>
      <c r="J847" s="11" t="s">
        <v>73</v>
      </c>
      <c r="K847" s="11" t="s">
        <v>74</v>
      </c>
      <c r="L847" s="11" t="s">
        <v>73</v>
      </c>
      <c r="M847" s="11" t="s">
        <v>74</v>
      </c>
      <c r="N847" s="288"/>
      <c r="O847" s="29" t="s">
        <v>73</v>
      </c>
      <c r="P847" s="11" t="s">
        <v>73</v>
      </c>
      <c r="Q847" s="231" t="s">
        <v>75</v>
      </c>
      <c r="R847" s="190"/>
      <c r="S847" s="29" t="s">
        <v>76</v>
      </c>
      <c r="T847" s="190">
        <v>43956</v>
      </c>
      <c r="U847" s="190"/>
      <c r="V847" s="29" t="s">
        <v>77</v>
      </c>
      <c r="W847" s="192" t="s">
        <v>976</v>
      </c>
      <c r="Y847" s="34"/>
    </row>
    <row r="848" spans="1:25" s="152" customFormat="1" ht="51" hidden="1" x14ac:dyDescent="0.2">
      <c r="A848" s="291" t="e">
        <f t="shared" si="45"/>
        <v>#VALUE!</v>
      </c>
      <c r="B848" s="190">
        <v>43954</v>
      </c>
      <c r="C848" s="29" t="s">
        <v>141</v>
      </c>
      <c r="D848" s="10" t="s">
        <v>17</v>
      </c>
      <c r="E848" s="29" t="s">
        <v>621</v>
      </c>
      <c r="G848" s="2" t="s">
        <v>72</v>
      </c>
      <c r="H848" s="163" t="str">
        <f t="shared" si="44"/>
        <v>Zapata, TX</v>
      </c>
      <c r="I848" s="250">
        <v>1</v>
      </c>
      <c r="J848" s="11" t="s">
        <v>73</v>
      </c>
      <c r="K848" s="11" t="s">
        <v>74</v>
      </c>
      <c r="L848" s="11" t="s">
        <v>73</v>
      </c>
      <c r="M848" s="11" t="s">
        <v>74</v>
      </c>
      <c r="N848" s="288"/>
      <c r="O848" s="29" t="s">
        <v>74</v>
      </c>
      <c r="P848" s="11" t="s">
        <v>74</v>
      </c>
      <c r="Q848" s="231"/>
      <c r="R848" s="190"/>
      <c r="S848" s="29" t="s">
        <v>76</v>
      </c>
      <c r="T848" s="190">
        <v>43956</v>
      </c>
      <c r="U848" s="190"/>
      <c r="V848" s="29" t="s">
        <v>77</v>
      </c>
      <c r="W848" s="192" t="s">
        <v>977</v>
      </c>
      <c r="Y848" s="34"/>
    </row>
    <row r="849" spans="1:26" s="152" customFormat="1" ht="51" hidden="1" x14ac:dyDescent="0.2">
      <c r="A849" s="291" t="e">
        <f t="shared" si="45"/>
        <v>#VALUE!</v>
      </c>
      <c r="B849" s="190">
        <v>43954</v>
      </c>
      <c r="C849" s="29" t="s">
        <v>141</v>
      </c>
      <c r="D849" s="10" t="s">
        <v>17</v>
      </c>
      <c r="E849" s="29" t="s">
        <v>621</v>
      </c>
      <c r="G849" s="2" t="s">
        <v>72</v>
      </c>
      <c r="H849" s="163" t="str">
        <f t="shared" si="44"/>
        <v>Zapata, TX</v>
      </c>
      <c r="I849" s="250">
        <v>1</v>
      </c>
      <c r="J849" s="11" t="s">
        <v>73</v>
      </c>
      <c r="K849" s="11" t="s">
        <v>74</v>
      </c>
      <c r="L849" s="11" t="s">
        <v>73</v>
      </c>
      <c r="M849" s="11" t="s">
        <v>74</v>
      </c>
      <c r="N849" s="288"/>
      <c r="O849" s="29" t="s">
        <v>74</v>
      </c>
      <c r="P849" s="11" t="s">
        <v>74</v>
      </c>
      <c r="Q849" s="231"/>
      <c r="R849" s="190"/>
      <c r="S849" s="29" t="s">
        <v>76</v>
      </c>
      <c r="T849" s="190">
        <v>43956</v>
      </c>
      <c r="U849" s="190"/>
      <c r="V849" s="29" t="s">
        <v>77</v>
      </c>
      <c r="W849" s="192" t="s">
        <v>977</v>
      </c>
      <c r="Y849" s="34"/>
    </row>
    <row r="850" spans="1:26" s="152" customFormat="1" ht="51" hidden="1" x14ac:dyDescent="0.2">
      <c r="A850" s="291" t="e">
        <f t="shared" si="45"/>
        <v>#VALUE!</v>
      </c>
      <c r="B850" s="190">
        <v>43955</v>
      </c>
      <c r="C850" s="29" t="s">
        <v>141</v>
      </c>
      <c r="D850" s="10" t="s">
        <v>17</v>
      </c>
      <c r="E850" s="29" t="s">
        <v>895</v>
      </c>
      <c r="G850" s="2" t="s">
        <v>72</v>
      </c>
      <c r="H850" s="163" t="str">
        <f t="shared" si="44"/>
        <v>Freer, TX</v>
      </c>
      <c r="I850" s="250">
        <v>1</v>
      </c>
      <c r="J850" s="11" t="s">
        <v>73</v>
      </c>
      <c r="K850" s="11" t="s">
        <v>74</v>
      </c>
      <c r="L850" s="11" t="s">
        <v>73</v>
      </c>
      <c r="M850" s="11" t="s">
        <v>74</v>
      </c>
      <c r="N850" s="288"/>
      <c r="O850" s="29" t="s">
        <v>74</v>
      </c>
      <c r="P850" s="11" t="s">
        <v>73</v>
      </c>
      <c r="Q850" s="231" t="s">
        <v>978</v>
      </c>
      <c r="R850" s="190"/>
      <c r="S850" s="29" t="s">
        <v>120</v>
      </c>
      <c r="T850" s="190"/>
      <c r="U850" s="190"/>
      <c r="V850" s="29" t="s">
        <v>77</v>
      </c>
      <c r="W850" s="192" t="s">
        <v>979</v>
      </c>
      <c r="Y850" s="34"/>
    </row>
    <row r="851" spans="1:26" s="152" customFormat="1" ht="51" hidden="1" x14ac:dyDescent="0.2">
      <c r="A851" s="291" t="e">
        <f t="shared" si="45"/>
        <v>#VALUE!</v>
      </c>
      <c r="B851" s="190">
        <v>43955</v>
      </c>
      <c r="C851" s="29" t="s">
        <v>141</v>
      </c>
      <c r="D851" s="10" t="s">
        <v>17</v>
      </c>
      <c r="E851" s="29" t="s">
        <v>895</v>
      </c>
      <c r="G851" s="2" t="s">
        <v>72</v>
      </c>
      <c r="H851" s="163" t="str">
        <f t="shared" si="44"/>
        <v>Freer, TX</v>
      </c>
      <c r="I851" s="250">
        <v>1</v>
      </c>
      <c r="J851" s="11" t="s">
        <v>73</v>
      </c>
      <c r="K851" s="11" t="s">
        <v>74</v>
      </c>
      <c r="L851" s="11" t="s">
        <v>73</v>
      </c>
      <c r="M851" s="11" t="s">
        <v>74</v>
      </c>
      <c r="N851" s="288"/>
      <c r="O851" s="29" t="s">
        <v>74</v>
      </c>
      <c r="P851" s="11" t="s">
        <v>73</v>
      </c>
      <c r="Q851" s="231" t="s">
        <v>978</v>
      </c>
      <c r="R851" s="190"/>
      <c r="S851" s="29" t="s">
        <v>120</v>
      </c>
      <c r="T851" s="190"/>
      <c r="U851" s="190"/>
      <c r="V851" s="29" t="s">
        <v>77</v>
      </c>
      <c r="W851" s="280" t="s">
        <v>979</v>
      </c>
      <c r="Y851" s="34"/>
    </row>
    <row r="852" spans="1:26" s="152" customFormat="1" ht="51" hidden="1" x14ac:dyDescent="0.2">
      <c r="A852" s="291" t="e">
        <f t="shared" si="45"/>
        <v>#VALUE!</v>
      </c>
      <c r="B852" s="190">
        <v>43955</v>
      </c>
      <c r="C852" s="29" t="s">
        <v>141</v>
      </c>
      <c r="D852" s="10" t="s">
        <v>17</v>
      </c>
      <c r="E852" s="29" t="s">
        <v>895</v>
      </c>
      <c r="G852" s="2" t="s">
        <v>72</v>
      </c>
      <c r="H852" s="163" t="str">
        <f t="shared" si="44"/>
        <v>Freer, TX</v>
      </c>
      <c r="I852" s="250">
        <v>1</v>
      </c>
      <c r="J852" s="11" t="s">
        <v>73</v>
      </c>
      <c r="K852" s="11" t="s">
        <v>74</v>
      </c>
      <c r="L852" s="11" t="s">
        <v>73</v>
      </c>
      <c r="M852" s="11" t="s">
        <v>74</v>
      </c>
      <c r="N852" s="288"/>
      <c r="O852" s="29" t="s">
        <v>74</v>
      </c>
      <c r="P852" s="11" t="s">
        <v>73</v>
      </c>
      <c r="Q852" s="231" t="s">
        <v>978</v>
      </c>
      <c r="R852" s="190"/>
      <c r="S852" s="29" t="s">
        <v>120</v>
      </c>
      <c r="T852" s="190"/>
      <c r="U852" s="190"/>
      <c r="V852" s="29" t="s">
        <v>77</v>
      </c>
      <c r="W852" s="280" t="s">
        <v>979</v>
      </c>
      <c r="Y852" s="34"/>
    </row>
    <row r="853" spans="1:26" s="152" customFormat="1" ht="51" hidden="1" x14ac:dyDescent="0.2">
      <c r="A853" s="291" t="e">
        <f t="shared" si="45"/>
        <v>#VALUE!</v>
      </c>
      <c r="B853" s="190">
        <v>43955</v>
      </c>
      <c r="C853" s="29" t="s">
        <v>141</v>
      </c>
      <c r="D853" s="10" t="s">
        <v>17</v>
      </c>
      <c r="E853" s="29" t="s">
        <v>895</v>
      </c>
      <c r="G853" s="2" t="s">
        <v>72</v>
      </c>
      <c r="H853" s="163" t="str">
        <f t="shared" si="44"/>
        <v>Freer, TX</v>
      </c>
      <c r="I853" s="250">
        <v>1</v>
      </c>
      <c r="J853" s="11" t="s">
        <v>73</v>
      </c>
      <c r="K853" s="11" t="s">
        <v>74</v>
      </c>
      <c r="L853" s="11" t="s">
        <v>73</v>
      </c>
      <c r="M853" s="11" t="s">
        <v>74</v>
      </c>
      <c r="N853" s="288"/>
      <c r="O853" s="29" t="s">
        <v>74</v>
      </c>
      <c r="P853" s="11" t="s">
        <v>73</v>
      </c>
      <c r="Q853" s="231" t="s">
        <v>978</v>
      </c>
      <c r="R853" s="190"/>
      <c r="S853" s="29" t="s">
        <v>120</v>
      </c>
      <c r="T853" s="190"/>
      <c r="U853" s="190"/>
      <c r="V853" s="29" t="s">
        <v>77</v>
      </c>
      <c r="W853" s="280" t="s">
        <v>979</v>
      </c>
      <c r="Y853" s="34"/>
    </row>
    <row r="854" spans="1:26" s="152" customFormat="1" ht="96" hidden="1" x14ac:dyDescent="0.2">
      <c r="A854" s="291" t="e">
        <f t="shared" si="45"/>
        <v>#VALUE!</v>
      </c>
      <c r="B854" s="190">
        <v>43956</v>
      </c>
      <c r="C854" s="29" t="s">
        <v>141</v>
      </c>
      <c r="D854" s="10" t="s">
        <v>20</v>
      </c>
      <c r="E854" s="29" t="s">
        <v>229</v>
      </c>
      <c r="G854" s="2" t="s">
        <v>72</v>
      </c>
      <c r="H854" s="163" t="str">
        <f t="shared" si="44"/>
        <v>Kingsville, TX</v>
      </c>
      <c r="I854" s="250">
        <v>1</v>
      </c>
      <c r="J854" s="11" t="s">
        <v>73</v>
      </c>
      <c r="K854" s="11" t="s">
        <v>74</v>
      </c>
      <c r="L854" s="11" t="s">
        <v>73</v>
      </c>
      <c r="M854" s="11" t="s">
        <v>74</v>
      </c>
      <c r="N854" s="288"/>
      <c r="O854" s="29" t="s">
        <v>73</v>
      </c>
      <c r="P854" s="11" t="s">
        <v>73</v>
      </c>
      <c r="Q854" s="231" t="s">
        <v>978</v>
      </c>
      <c r="R854" s="190"/>
      <c r="S854" s="29" t="s">
        <v>120</v>
      </c>
      <c r="T854" s="190"/>
      <c r="U854" s="190"/>
      <c r="V854" s="29" t="s">
        <v>77</v>
      </c>
      <c r="W854" s="42" t="s">
        <v>1585</v>
      </c>
      <c r="Y854" s="34"/>
    </row>
    <row r="855" spans="1:26" s="152" customFormat="1" ht="48" hidden="1" x14ac:dyDescent="0.2">
      <c r="A855" s="291" t="e">
        <f t="shared" si="45"/>
        <v>#VALUE!</v>
      </c>
      <c r="B855" s="190">
        <v>43954</v>
      </c>
      <c r="C855" s="29" t="s">
        <v>141</v>
      </c>
      <c r="D855" s="10" t="s">
        <v>28</v>
      </c>
      <c r="E855" s="29" t="s">
        <v>981</v>
      </c>
      <c r="G855" s="2" t="s">
        <v>86</v>
      </c>
      <c r="H855" s="163" t="str">
        <f t="shared" si="44"/>
        <v>Alamogordo, NM</v>
      </c>
      <c r="I855" s="250">
        <v>1</v>
      </c>
      <c r="J855" s="11" t="s">
        <v>73</v>
      </c>
      <c r="K855" s="11" t="s">
        <v>74</v>
      </c>
      <c r="L855" s="11" t="s">
        <v>73</v>
      </c>
      <c r="M855" s="11" t="s">
        <v>74</v>
      </c>
      <c r="N855" s="288"/>
      <c r="O855" s="29" t="s">
        <v>74</v>
      </c>
      <c r="P855" s="11" t="s">
        <v>74</v>
      </c>
      <c r="Q855" s="231"/>
      <c r="R855" s="190"/>
      <c r="S855" s="29" t="s">
        <v>120</v>
      </c>
      <c r="T855" s="190"/>
      <c r="U855" s="190"/>
      <c r="V855" s="29" t="s">
        <v>77</v>
      </c>
      <c r="W855" s="279" t="s">
        <v>1586</v>
      </c>
      <c r="Y855" s="34"/>
    </row>
    <row r="856" spans="1:26" s="288" customFormat="1" ht="64" x14ac:dyDescent="0.2">
      <c r="A856" s="291" t="s">
        <v>1587</v>
      </c>
      <c r="B856" s="193">
        <v>43956</v>
      </c>
      <c r="C856" s="205" t="s">
        <v>141</v>
      </c>
      <c r="D856" s="64" t="s">
        <v>34</v>
      </c>
      <c r="E856" s="205" t="s">
        <v>206</v>
      </c>
      <c r="G856" s="62" t="s">
        <v>89</v>
      </c>
      <c r="H856" s="188" t="str">
        <f t="shared" si="44"/>
        <v>El Centro, CA</v>
      </c>
      <c r="I856" s="289">
        <v>1</v>
      </c>
      <c r="J856" s="64" t="s">
        <v>73</v>
      </c>
      <c r="K856" s="64" t="s">
        <v>74</v>
      </c>
      <c r="L856" s="64" t="s">
        <v>73</v>
      </c>
      <c r="M856" s="64" t="s">
        <v>74</v>
      </c>
      <c r="O856" s="205" t="s">
        <v>74</v>
      </c>
      <c r="P856" s="64" t="s">
        <v>73</v>
      </c>
      <c r="Q856" s="197" t="s">
        <v>90</v>
      </c>
      <c r="R856" s="193">
        <v>43957</v>
      </c>
      <c r="S856" s="205" t="s">
        <v>120</v>
      </c>
      <c r="T856" s="193"/>
      <c r="U856" s="193"/>
      <c r="V856" s="205" t="s">
        <v>91</v>
      </c>
      <c r="W856" s="198" t="s">
        <v>1588</v>
      </c>
      <c r="X856" s="152"/>
      <c r="Y856" s="34"/>
    </row>
    <row r="857" spans="1:26" ht="48" x14ac:dyDescent="0.2">
      <c r="A857" s="306" t="s">
        <v>1589</v>
      </c>
      <c r="B857" s="193">
        <v>43961</v>
      </c>
      <c r="C857" s="205" t="s">
        <v>141</v>
      </c>
      <c r="D857" s="64" t="s">
        <v>34</v>
      </c>
      <c r="E857" s="205" t="s">
        <v>95</v>
      </c>
      <c r="F857" s="288"/>
      <c r="G857" s="62" t="s">
        <v>89</v>
      </c>
      <c r="H857" s="188" t="str">
        <f t="shared" si="44"/>
        <v>Calexico, CA</v>
      </c>
      <c r="I857" s="289">
        <v>1</v>
      </c>
      <c r="J857" s="64" t="s">
        <v>73</v>
      </c>
      <c r="K857" s="64" t="s">
        <v>74</v>
      </c>
      <c r="L857" s="64" t="s">
        <v>73</v>
      </c>
      <c r="M857" s="64" t="s">
        <v>74</v>
      </c>
      <c r="N857" s="288"/>
      <c r="O857" s="205" t="s">
        <v>73</v>
      </c>
      <c r="P857" s="64" t="s">
        <v>73</v>
      </c>
      <c r="Q857" s="197" t="s">
        <v>90</v>
      </c>
      <c r="R857" s="193">
        <v>43961</v>
      </c>
      <c r="S857" s="205" t="s">
        <v>120</v>
      </c>
      <c r="T857" s="193"/>
      <c r="U857" s="193"/>
      <c r="V857" s="205" t="s">
        <v>77</v>
      </c>
      <c r="W857" s="198" t="s">
        <v>1001</v>
      </c>
      <c r="X857" s="27"/>
      <c r="Y857" s="27"/>
      <c r="Z857" s="27"/>
    </row>
    <row r="858" spans="1:26" ht="80" x14ac:dyDescent="0.2">
      <c r="A858" s="314" t="s">
        <v>1590</v>
      </c>
      <c r="B858" s="193">
        <v>43962</v>
      </c>
      <c r="C858" s="205" t="s">
        <v>141</v>
      </c>
      <c r="D858" s="64" t="s">
        <v>33</v>
      </c>
      <c r="E858" s="205" t="s">
        <v>251</v>
      </c>
      <c r="F858" s="288"/>
      <c r="G858" s="62" t="s">
        <v>89</v>
      </c>
      <c r="H858" s="188" t="str">
        <f t="shared" si="44"/>
        <v>Boulevard, CA</v>
      </c>
      <c r="I858" s="289">
        <v>1</v>
      </c>
      <c r="J858" s="64" t="s">
        <v>73</v>
      </c>
      <c r="K858" s="64" t="s">
        <v>74</v>
      </c>
      <c r="L858" s="64" t="s">
        <v>73</v>
      </c>
      <c r="M858" s="64" t="s">
        <v>74</v>
      </c>
      <c r="N858" s="288"/>
      <c r="O858" s="205" t="s">
        <v>73</v>
      </c>
      <c r="P858" s="64" t="s">
        <v>73</v>
      </c>
      <c r="Q858" s="197" t="s">
        <v>90</v>
      </c>
      <c r="R858" s="193">
        <v>43962</v>
      </c>
      <c r="S858" s="205" t="s">
        <v>120</v>
      </c>
      <c r="T858" s="193"/>
      <c r="U858" s="193"/>
      <c r="V858" s="205" t="s">
        <v>125</v>
      </c>
      <c r="W858" s="198" t="s">
        <v>1591</v>
      </c>
      <c r="X858" s="27"/>
      <c r="Y858" s="27"/>
      <c r="Z858" s="27"/>
    </row>
    <row r="859" spans="1:26" ht="52" x14ac:dyDescent="0.2">
      <c r="A859" s="306" t="s">
        <v>1592</v>
      </c>
      <c r="B859" s="193">
        <v>43964</v>
      </c>
      <c r="C859" s="205" t="s">
        <v>141</v>
      </c>
      <c r="D859" s="205" t="s">
        <v>206</v>
      </c>
      <c r="E859" s="288"/>
      <c r="F859" s="62"/>
      <c r="G859" s="64" t="s">
        <v>34</v>
      </c>
      <c r="H859" s="188" t="str">
        <f t="shared" ref="H859" si="46">INDEX(STATIONLOCATION,MATCH(D859, STATIONCODES, 0))</f>
        <v>El Centro, CA</v>
      </c>
      <c r="I859" s="289">
        <v>1</v>
      </c>
      <c r="J859" s="64" t="s">
        <v>73</v>
      </c>
      <c r="K859" s="64" t="s">
        <v>74</v>
      </c>
      <c r="L859" s="64" t="s">
        <v>73</v>
      </c>
      <c r="M859" s="64" t="s">
        <v>74</v>
      </c>
      <c r="N859" s="288"/>
      <c r="O859" s="205" t="s">
        <v>73</v>
      </c>
      <c r="P859" s="64" t="s">
        <v>73</v>
      </c>
      <c r="Q859" s="197" t="s">
        <v>90</v>
      </c>
      <c r="R859" s="193">
        <v>43964</v>
      </c>
      <c r="S859" s="205" t="s">
        <v>120</v>
      </c>
      <c r="T859" s="193"/>
      <c r="U859" s="193"/>
      <c r="V859" s="205" t="s">
        <v>96</v>
      </c>
      <c r="W859" s="316" t="s">
        <v>1029</v>
      </c>
      <c r="X859" s="27"/>
      <c r="Y859" s="27"/>
      <c r="Z859" s="27"/>
    </row>
    <row r="860" spans="1:26" s="27" customFormat="1" ht="48" x14ac:dyDescent="0.2">
      <c r="A860" s="317" t="s">
        <v>1593</v>
      </c>
      <c r="B860" s="193">
        <v>43963</v>
      </c>
      <c r="C860" s="205" t="s">
        <v>141</v>
      </c>
      <c r="D860" s="64" t="s">
        <v>34</v>
      </c>
      <c r="E860" s="205" t="s">
        <v>95</v>
      </c>
      <c r="F860" s="288"/>
      <c r="G860" s="62" t="s">
        <v>89</v>
      </c>
      <c r="H860" s="188" t="s">
        <v>1232</v>
      </c>
      <c r="I860" s="289">
        <v>1</v>
      </c>
      <c r="J860" s="64" t="s">
        <v>73</v>
      </c>
      <c r="K860" s="64" t="s">
        <v>74</v>
      </c>
      <c r="L860" s="64" t="s">
        <v>73</v>
      </c>
      <c r="M860" s="64" t="s">
        <v>74</v>
      </c>
      <c r="N860" s="262"/>
      <c r="O860" s="205" t="s">
        <v>74</v>
      </c>
      <c r="P860" s="64" t="s">
        <v>73</v>
      </c>
      <c r="Q860" s="197" t="s">
        <v>90</v>
      </c>
      <c r="R860" s="193">
        <v>43966</v>
      </c>
      <c r="S860" s="205" t="s">
        <v>120</v>
      </c>
      <c r="T860" s="193"/>
      <c r="U860" s="193"/>
      <c r="V860" s="205" t="s">
        <v>77</v>
      </c>
      <c r="W860" s="318" t="s">
        <v>1017</v>
      </c>
    </row>
    <row r="861" spans="1:26" s="262" customFormat="1" ht="64" x14ac:dyDescent="0.2">
      <c r="A861" s="320" t="s">
        <v>1594</v>
      </c>
      <c r="B861" s="193">
        <v>43967</v>
      </c>
      <c r="C861" s="205" t="s">
        <v>141</v>
      </c>
      <c r="D861" s="64" t="s">
        <v>34</v>
      </c>
      <c r="E861" s="205" t="s">
        <v>206</v>
      </c>
      <c r="F861" s="288"/>
      <c r="G861" s="62" t="s">
        <v>89</v>
      </c>
      <c r="H861" s="188" t="s">
        <v>1283</v>
      </c>
      <c r="I861" s="289">
        <v>1</v>
      </c>
      <c r="J861" s="64" t="s">
        <v>73</v>
      </c>
      <c r="K861" s="64" t="s">
        <v>74</v>
      </c>
      <c r="L861" s="64" t="s">
        <v>73</v>
      </c>
      <c r="M861" s="64" t="s">
        <v>74</v>
      </c>
      <c r="N861" s="205" t="s">
        <v>73</v>
      </c>
      <c r="O861" s="64" t="s">
        <v>73</v>
      </c>
      <c r="Q861" s="197" t="s">
        <v>90</v>
      </c>
      <c r="R861" s="193">
        <v>43965</v>
      </c>
      <c r="S861" s="205" t="s">
        <v>120</v>
      </c>
      <c r="T861" s="193"/>
      <c r="U861" s="193" t="s">
        <v>944</v>
      </c>
      <c r="V861" s="205" t="s">
        <v>77</v>
      </c>
      <c r="W861" s="305" t="s">
        <v>1595</v>
      </c>
    </row>
    <row r="862" spans="1:26" s="262" customFormat="1" ht="48" x14ac:dyDescent="0.2">
      <c r="A862" s="320" t="s">
        <v>1611</v>
      </c>
      <c r="B862" s="326">
        <v>43972</v>
      </c>
      <c r="C862" s="205" t="s">
        <v>141</v>
      </c>
      <c r="D862" s="205" t="s">
        <v>17</v>
      </c>
      <c r="E862" s="205" t="s">
        <v>838</v>
      </c>
      <c r="F862" s="205"/>
      <c r="G862" s="62" t="str">
        <f t="shared" ref="G862" si="47">INDEX(CORRIDORS,MATCH(E862, STATIONCODES, 0))</f>
        <v>OPS East</v>
      </c>
      <c r="H862" s="188" t="str">
        <f t="shared" ref="H862" si="48">INDEX(STATIONLOCATION,MATCH(E862, STATIONCODES, 0))</f>
        <v>Laredo, TX</v>
      </c>
      <c r="I862" s="289">
        <v>1</v>
      </c>
      <c r="J862" s="205" t="s">
        <v>73</v>
      </c>
      <c r="K862" s="205" t="s">
        <v>74</v>
      </c>
      <c r="L862" s="205" t="s">
        <v>73</v>
      </c>
      <c r="M862" s="205" t="s">
        <v>74</v>
      </c>
      <c r="N862" s="205"/>
      <c r="O862" s="205" t="s">
        <v>74</v>
      </c>
      <c r="P862" s="205" t="s">
        <v>73</v>
      </c>
      <c r="Q862" s="374" t="s">
        <v>90</v>
      </c>
      <c r="R862" s="326">
        <v>43971</v>
      </c>
      <c r="S862" s="205" t="s">
        <v>120</v>
      </c>
      <c r="T862" s="326"/>
      <c r="U862" s="326" t="s">
        <v>944</v>
      </c>
      <c r="V862" s="205" t="s">
        <v>77</v>
      </c>
      <c r="W862" s="365" t="s">
        <v>1609</v>
      </c>
    </row>
  </sheetData>
  <dataValidations count="11">
    <dataValidation type="whole" allowBlank="1" showInputMessage="1" showErrorMessage="1" sqref="I1:I862" xr:uid="{00000000-0002-0000-0600-000000000000}">
      <formula1>0</formula1>
      <formula2>1</formula2>
    </dataValidation>
    <dataValidation type="date" operator="greaterThan" allowBlank="1" showInputMessage="1" showErrorMessage="1" sqref="T2:U859 B2:B862 R2:R862 T860:T861 T862" xr:uid="{00000000-0002-0000-0600-000001000000}">
      <formula1>43831</formula1>
    </dataValidation>
    <dataValidation type="list" allowBlank="1" showInputMessage="1" showErrorMessage="1" sqref="C2:C862" xr:uid="{00000000-0002-0000-0600-000002000000}">
      <formula1>"USBP"</formula1>
    </dataValidation>
    <dataValidation type="list" allowBlank="1" showInputMessage="1" showErrorMessage="1" sqref="S2:S862" xr:uid="{00000000-0002-0000-0600-000003000000}">
      <formula1>"OPEN, CLOSED"</formula1>
    </dataValidation>
    <dataValidation operator="greaterThan" allowBlank="1" showInputMessage="1" showErrorMessage="1" sqref="B1 T1:U1 R1" xr:uid="{00000000-0002-0000-0600-000004000000}"/>
    <dataValidation type="list" allowBlank="1" showInputMessage="1" showErrorMessage="1" sqref="G112:G139 G258:G261 G218:G220 G229:G243 G778:G783 G269:G271 G274:G277 G295:G296 G298 G300:G301 G303:G305 G308:G311 G319:G324 G329:G333 G335 G343:G344 G350:G351 G353:G361 G364 G366:G370 G388:G390 G394:G399 G403 G415:G418 G442 G446:G458 G461 G473:G475 G478:G484 G488:G491 G493:G506 G518 G521:G522 G537:G542 G544:G545 G563:G566 G570:G582 G592:G593 G595:G598 G611:G612 G621:G624 G631:G633 G638:G639 G642 G648:G649 G653:G654 G656:G657 G661:G662 G686 G689:G696 G707:G708 G713 G715:G721 G730 G751:G753 G755 G758:G759 G2:G25 G207:G213" xr:uid="{00000000-0002-0000-0600-000005000000}">
      <formula1>"OPS East, OPS West, OPS Central, HQ &amp; NCR, FOD"</formula1>
    </dataValidation>
    <dataValidation type="list" allowBlank="1" showInputMessage="1" showErrorMessage="1" sqref="G26 G760:G777 G140:G206 G214:G217 G262:G268 G244:G257 G221:G228 G272:G273 G278:G294 G297 G299 G302 G306:G307 G312:G318 G325:G328 G334 G336:G342 G345:G349 G352 G362:G363 G365 G371:G387 G391:G393 G400:G402 G404:G414 G419:G435 G437:G441 G443:G445 G459:G460 G462:G472 G476:G477 G485:G487 G492 G507:G517 G519:G520 G523:G536 G543 G546:G562 G567:G569 G583 G585:G591 G594 G599:G610 G613:G620 G625:G629 G634:G637 G640:G641 G643:G647 G650:G652 G655 G659:G660 G663:G685 G687:G688 G709:G712 G697:G706 G714 G722:G729 G731:G750 G754 G756:G757 G77:G111 G784:G856" xr:uid="{00000000-0002-0000-0600-000006000000}">
      <formula1>"OPS East, OPS West, OPS Central, HQ &amp; NCR"</formula1>
    </dataValidation>
    <dataValidation type="list" allowBlank="1" showInputMessage="1" showErrorMessage="1" sqref="Q631:Q634 W206 Q409:Q549 Q590:Q629 Q585:Q588 Q551:Q583 Q659:Q730 Q306:Q407 Q636:Q657 Q77:Q109 Q2:Q26 Q112:Q304 Q751:Q862" xr:uid="{00000000-0002-0000-0600-000007000000}">
      <formula1>"POSITIVE, NEGATIVE, PENDING, N/A"</formula1>
    </dataValidation>
    <dataValidation type="list" allowBlank="1" showInputMessage="1" showErrorMessage="1" sqref="P95:P109 P112:P145 P194:P205 P172:P186 P188:P190 P222:P225 P229:P261 P778:P783 P161:P170 P269:P271 P274:P288 P295:P296 P298:P301 P303:P305 P308:P317 P319:P324 P329:P333 P335 P337:P340 P343:P344 P350:P351 P353:P364 P366:P370 P372:P381 P388:P390 P392 P394:P401 P403 P415:P419 P437:P438 P442:P444 P446:P458 P461:P468 P473:P475 P478:P491 P493:P506 P207:P220 P510:P513 P516:P519 P521:P522 P537:P545 P547:P549 P551 P563:P566 P570:P582 P585:P588 P590:P593 P595:P598 P604 P608:P609 P524 P611:P612 P619 P621:P628 P631:P633 P635 P638:P640 P642 P645:P649 P653:P654 P656:P657 P660:P662 P686 P689:P696 P703 P707:P721 P725:P730 P751:P753 P755 P758:P760 P774 P2:P25 P147:P158 P862" xr:uid="{00000000-0002-0000-0600-000008000000}">
      <formula1>"YES, NO, PENDING"</formula1>
    </dataValidation>
    <dataValidation type="list" allowBlank="1" showInputMessage="1" showErrorMessage="1" sqref="J77:M103 O773:P773 O26:P26 J104:L109 M141 M144 O159:P160 M186 L142:M143 L112:M140 L145:M149 P272:P273 M215 J166:M173 L174:M185 J309:K309 M309 J310:M314 M315 J316:M393 O352:P352 O371:P371 O393:P393 K394:M394 J395:M440 P420:P435 M441 J441:K441 J442:M469 P459:P460 J470:L470 J471:M497 P476:P477 J498 L498:M498 P507:P509 J551:M583 P552:P562 J585:M588 J590:M629 P599:P603 J499:M549 P613:P618 J631:M657 O634:P634 O641:P641 O651:P651 P664:P685 P697:P702 J659:M742 P722:P723 J743:L750 M744:M750 O754:P754 J2:M26 O652:O753 O2:O25 O642:O650 L187:M202 O353:O370 O372:O392 O394:O633 O635:O640 O755:O772 O221:P221 O222:O351 J216:M308 J203:M214 O161:O220 J174:K202 L151:M165 J112:K165 M150 O27:O158 J751:M862 P784:P860 O774:O862 N861" xr:uid="{00000000-0002-0000-0600-000009000000}">
      <formula1>"YES, NO"</formula1>
    </dataValidation>
    <dataValidation type="list" allowBlank="1" showInputMessage="1" showErrorMessage="1" sqref="U860:U861 U862" xr:uid="{00000000-0002-0000-0600-00000A000000}">
      <formula1>"Employee, Contractor, DOD"</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B000000}">
          <x14:formula1>
            <xm:f>Sheet1!$C$7:$C$25</xm:f>
          </x14:formula1>
          <xm:sqref>V1:V858</xm:sqref>
        </x14:dataValidation>
        <x14:dataValidation type="list" allowBlank="1" showInputMessage="1" showErrorMessage="1" xr:uid="{00000000-0002-0000-0600-00000C000000}">
          <x14:formula1>
            <xm:f>Official_Sector_Station_Codes!$D$2:$D$169</xm:f>
          </x14:formula1>
          <xm:sqref>E1:E858 D859 E860:E862</xm:sqref>
        </x14:dataValidation>
        <x14:dataValidation type="list" allowBlank="1" showInputMessage="1" showErrorMessage="1" xr:uid="{00000000-0002-0000-0600-00000D000000}">
          <x14:formula1>
            <xm:f>Official_Sector_Station_Codes!$D$141:$D$169</xm:f>
          </x14:formula1>
          <xm:sqref>D1:D858 G859 D860:D862</xm:sqref>
        </x14:dataValidation>
        <x14:dataValidation type="list" allowBlank="1" showInputMessage="1" showErrorMessage="1" xr:uid="{00000000-0002-0000-0600-00000E000000}">
          <x14:formula1>
            <xm:f>Sheet1!$C$7:$C$27</xm:f>
          </x14:formula1>
          <xm:sqref>V859:V861 V862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7"/>
  <sheetViews>
    <sheetView workbookViewId="0">
      <selection activeCell="C1" sqref="C1"/>
    </sheetView>
  </sheetViews>
  <sheetFormatPr baseColWidth="10" defaultColWidth="8.83203125" defaultRowHeight="15" x14ac:dyDescent="0.2"/>
  <cols>
    <col min="2" max="2" width="14.5" customWidth="1"/>
    <col min="3" max="3" width="27.83203125" customWidth="1"/>
    <col min="12" max="12" width="14.5" customWidth="1"/>
    <col min="17" max="17" width="63" customWidth="1"/>
    <col min="18" max="18" width="14.33203125" customWidth="1"/>
  </cols>
  <sheetData>
    <row r="1" spans="1:19" s="7" customFormat="1" ht="102" x14ac:dyDescent="0.2">
      <c r="A1" s="4" t="s">
        <v>46</v>
      </c>
      <c r="B1" s="5" t="s">
        <v>47</v>
      </c>
      <c r="C1" s="5" t="s">
        <v>51</v>
      </c>
      <c r="D1" s="5" t="s">
        <v>4</v>
      </c>
      <c r="E1" s="5" t="s">
        <v>49</v>
      </c>
      <c r="F1" s="8" t="s">
        <v>1079</v>
      </c>
      <c r="G1" s="5" t="s">
        <v>1080</v>
      </c>
      <c r="H1" s="5" t="s">
        <v>55</v>
      </c>
      <c r="I1" s="8" t="s">
        <v>56</v>
      </c>
      <c r="J1" s="8" t="s">
        <v>57</v>
      </c>
      <c r="K1" s="8" t="s">
        <v>58</v>
      </c>
      <c r="L1" s="8" t="s">
        <v>1081</v>
      </c>
      <c r="M1" s="8" t="s">
        <v>1082</v>
      </c>
      <c r="N1" s="8" t="s">
        <v>1083</v>
      </c>
      <c r="O1" s="8" t="s">
        <v>1084</v>
      </c>
      <c r="P1" s="8" t="s">
        <v>1085</v>
      </c>
      <c r="Q1" s="8" t="s">
        <v>68</v>
      </c>
      <c r="R1" s="4" t="s">
        <v>69</v>
      </c>
      <c r="S1" s="23" t="s">
        <v>70</v>
      </c>
    </row>
    <row r="2" spans="1:19" s="3" customFormat="1" ht="192" x14ac:dyDescent="0.2">
      <c r="A2" s="20">
        <v>1</v>
      </c>
      <c r="B2" s="37">
        <v>43907</v>
      </c>
      <c r="C2" s="2" t="s">
        <v>72</v>
      </c>
      <c r="D2" s="35" t="s">
        <v>17</v>
      </c>
      <c r="E2" s="35" t="s">
        <v>734</v>
      </c>
      <c r="F2" s="35">
        <v>1</v>
      </c>
      <c r="G2" s="35" t="s">
        <v>74</v>
      </c>
      <c r="H2" s="35" t="s">
        <v>74</v>
      </c>
      <c r="I2" s="35" t="s">
        <v>74</v>
      </c>
      <c r="J2" s="35" t="s">
        <v>74</v>
      </c>
      <c r="K2" s="11"/>
      <c r="L2" s="11">
        <v>0</v>
      </c>
      <c r="M2" s="11" t="s">
        <v>73</v>
      </c>
      <c r="N2" s="11"/>
      <c r="O2" s="11" t="s">
        <v>120</v>
      </c>
      <c r="P2" s="2"/>
      <c r="Q2" s="145" t="s">
        <v>1111</v>
      </c>
      <c r="R2" s="13">
        <v>43903</v>
      </c>
      <c r="S2" s="12" t="s">
        <v>188</v>
      </c>
    </row>
    <row r="3" spans="1:19" s="3" customFormat="1" ht="64" x14ac:dyDescent="0.2">
      <c r="A3" s="20">
        <f>A2+1</f>
        <v>2</v>
      </c>
      <c r="B3" s="51">
        <v>43906</v>
      </c>
      <c r="C3" s="2" t="s">
        <v>72</v>
      </c>
      <c r="D3" s="35" t="s">
        <v>17</v>
      </c>
      <c r="E3" s="40" t="s">
        <v>838</v>
      </c>
      <c r="F3" s="35">
        <v>1</v>
      </c>
      <c r="G3" s="35" t="s">
        <v>74</v>
      </c>
      <c r="H3" s="35" t="s">
        <v>74</v>
      </c>
      <c r="I3" s="35" t="s">
        <v>73</v>
      </c>
      <c r="J3" s="35" t="s">
        <v>74</v>
      </c>
      <c r="K3" s="11"/>
      <c r="L3" s="11">
        <v>0</v>
      </c>
      <c r="M3" s="35" t="s">
        <v>74</v>
      </c>
      <c r="N3" s="11"/>
      <c r="O3" s="11" t="s">
        <v>120</v>
      </c>
      <c r="P3" s="2"/>
      <c r="Q3" s="146" t="s">
        <v>1112</v>
      </c>
      <c r="R3" s="13"/>
      <c r="S3" s="12"/>
    </row>
    <row r="4" spans="1:19" s="3" customFormat="1" ht="32" x14ac:dyDescent="0.2">
      <c r="A4" s="20">
        <f t="shared" ref="A4:A26" si="0">A3+1</f>
        <v>3</v>
      </c>
      <c r="B4" s="61">
        <v>43906</v>
      </c>
      <c r="C4" s="2" t="s">
        <v>72</v>
      </c>
      <c r="D4" s="35" t="s">
        <v>17</v>
      </c>
      <c r="E4" s="60" t="s">
        <v>838</v>
      </c>
      <c r="F4" s="35">
        <v>1</v>
      </c>
      <c r="G4" s="35" t="s">
        <v>74</v>
      </c>
      <c r="H4" s="35" t="s">
        <v>74</v>
      </c>
      <c r="I4" s="35" t="s">
        <v>73</v>
      </c>
      <c r="J4" s="35" t="s">
        <v>74</v>
      </c>
      <c r="K4" s="11"/>
      <c r="L4" s="11">
        <v>0</v>
      </c>
      <c r="M4" s="35" t="s">
        <v>74</v>
      </c>
      <c r="N4" s="11"/>
      <c r="O4" s="11" t="s">
        <v>120</v>
      </c>
      <c r="P4" s="2"/>
      <c r="Q4" s="147" t="s">
        <v>1113</v>
      </c>
      <c r="R4" s="13"/>
      <c r="S4" s="12"/>
    </row>
    <row r="5" spans="1:19" s="3" customFormat="1" ht="32" x14ac:dyDescent="0.2">
      <c r="A5" s="20">
        <f t="shared" si="0"/>
        <v>4</v>
      </c>
      <c r="B5" s="61">
        <v>43906</v>
      </c>
      <c r="C5" s="2" t="s">
        <v>72</v>
      </c>
      <c r="D5" s="35" t="s">
        <v>17</v>
      </c>
      <c r="E5" s="60" t="s">
        <v>128</v>
      </c>
      <c r="F5" s="35">
        <v>1</v>
      </c>
      <c r="G5" s="35" t="s">
        <v>74</v>
      </c>
      <c r="H5" s="35" t="s">
        <v>74</v>
      </c>
      <c r="I5" s="35" t="s">
        <v>73</v>
      </c>
      <c r="J5" s="35" t="s">
        <v>74</v>
      </c>
      <c r="K5" s="11"/>
      <c r="L5" s="11">
        <v>0</v>
      </c>
      <c r="M5" s="35" t="s">
        <v>74</v>
      </c>
      <c r="N5" s="11"/>
      <c r="O5" s="11" t="s">
        <v>120</v>
      </c>
      <c r="P5" s="2"/>
      <c r="Q5" s="147" t="s">
        <v>1113</v>
      </c>
      <c r="R5" s="13"/>
      <c r="S5" s="12"/>
    </row>
    <row r="6" spans="1:19" s="3" customFormat="1" ht="32" x14ac:dyDescent="0.2">
      <c r="A6" s="20">
        <f t="shared" si="0"/>
        <v>5</v>
      </c>
      <c r="B6" s="61">
        <v>43906</v>
      </c>
      <c r="C6" s="2" t="s">
        <v>72</v>
      </c>
      <c r="D6" s="35" t="s">
        <v>17</v>
      </c>
      <c r="E6" s="60" t="s">
        <v>645</v>
      </c>
      <c r="F6" s="35">
        <v>1</v>
      </c>
      <c r="G6" s="35" t="s">
        <v>74</v>
      </c>
      <c r="H6" s="35" t="s">
        <v>74</v>
      </c>
      <c r="I6" s="35" t="s">
        <v>73</v>
      </c>
      <c r="J6" s="35" t="s">
        <v>74</v>
      </c>
      <c r="K6" s="11"/>
      <c r="L6" s="11">
        <v>0</v>
      </c>
      <c r="M6" s="35" t="s">
        <v>74</v>
      </c>
      <c r="N6" s="11"/>
      <c r="O6" s="11" t="s">
        <v>120</v>
      </c>
      <c r="P6" s="2"/>
      <c r="Q6" s="147" t="s">
        <v>1113</v>
      </c>
      <c r="R6" s="13"/>
      <c r="S6" s="12"/>
    </row>
    <row r="7" spans="1:19" s="3" customFormat="1" ht="32" x14ac:dyDescent="0.2">
      <c r="A7" s="20">
        <f t="shared" si="0"/>
        <v>6</v>
      </c>
      <c r="B7" s="61">
        <v>43906</v>
      </c>
      <c r="C7" s="2" t="s">
        <v>72</v>
      </c>
      <c r="D7" s="35" t="s">
        <v>17</v>
      </c>
      <c r="E7" s="60" t="s">
        <v>645</v>
      </c>
      <c r="F7" s="35">
        <v>1</v>
      </c>
      <c r="G7" s="35" t="s">
        <v>74</v>
      </c>
      <c r="H7" s="35" t="s">
        <v>74</v>
      </c>
      <c r="I7" s="35" t="s">
        <v>73</v>
      </c>
      <c r="J7" s="35" t="s">
        <v>74</v>
      </c>
      <c r="K7" s="11"/>
      <c r="L7" s="11">
        <v>0</v>
      </c>
      <c r="M7" s="35" t="s">
        <v>74</v>
      </c>
      <c r="N7" s="11"/>
      <c r="O7" s="11" t="s">
        <v>120</v>
      </c>
      <c r="P7" s="2"/>
      <c r="Q7" s="147" t="s">
        <v>1113</v>
      </c>
      <c r="R7" s="13"/>
      <c r="S7" s="12"/>
    </row>
    <row r="8" spans="1:19" s="3" customFormat="1" ht="48" x14ac:dyDescent="0.2">
      <c r="A8" s="20">
        <f t="shared" si="0"/>
        <v>7</v>
      </c>
      <c r="B8" s="61">
        <v>43906</v>
      </c>
      <c r="C8" s="2" t="s">
        <v>72</v>
      </c>
      <c r="D8" s="35" t="s">
        <v>17</v>
      </c>
      <c r="E8" s="60" t="s">
        <v>85</v>
      </c>
      <c r="F8" s="35">
        <v>1</v>
      </c>
      <c r="G8" s="35" t="s">
        <v>74</v>
      </c>
      <c r="H8" s="35" t="s">
        <v>74</v>
      </c>
      <c r="I8" s="35" t="s">
        <v>73</v>
      </c>
      <c r="J8" s="35" t="s">
        <v>74</v>
      </c>
      <c r="K8" s="11"/>
      <c r="L8" s="11">
        <v>1</v>
      </c>
      <c r="M8" s="35" t="s">
        <v>74</v>
      </c>
      <c r="N8" s="11"/>
      <c r="O8" s="11" t="s">
        <v>120</v>
      </c>
      <c r="P8" s="2"/>
      <c r="Q8" s="146" t="s">
        <v>1114</v>
      </c>
      <c r="R8" s="13"/>
      <c r="S8" s="12"/>
    </row>
    <row r="9" spans="1:19" s="3" customFormat="1" ht="32" x14ac:dyDescent="0.2">
      <c r="A9" s="20">
        <f t="shared" si="0"/>
        <v>8</v>
      </c>
      <c r="B9" s="61">
        <v>43906</v>
      </c>
      <c r="C9" s="2" t="s">
        <v>72</v>
      </c>
      <c r="D9" s="35" t="s">
        <v>17</v>
      </c>
      <c r="E9" s="60" t="s">
        <v>85</v>
      </c>
      <c r="F9" s="35">
        <v>1</v>
      </c>
      <c r="G9" s="35" t="s">
        <v>74</v>
      </c>
      <c r="H9" s="35" t="s">
        <v>74</v>
      </c>
      <c r="I9" s="17" t="s">
        <v>73</v>
      </c>
      <c r="J9" s="35" t="s">
        <v>74</v>
      </c>
      <c r="K9" s="11"/>
      <c r="L9" s="11">
        <v>0</v>
      </c>
      <c r="M9" s="35" t="s">
        <v>74</v>
      </c>
      <c r="N9" s="11"/>
      <c r="O9" s="11" t="s">
        <v>120</v>
      </c>
      <c r="P9" s="2"/>
      <c r="Q9" s="147" t="s">
        <v>1115</v>
      </c>
      <c r="R9" s="13"/>
      <c r="S9" s="12"/>
    </row>
    <row r="10" spans="1:19" s="3" customFormat="1" ht="32" x14ac:dyDescent="0.2">
      <c r="A10" s="20">
        <f t="shared" si="0"/>
        <v>9</v>
      </c>
      <c r="B10" s="61">
        <v>43905</v>
      </c>
      <c r="C10" s="2" t="s">
        <v>72</v>
      </c>
      <c r="D10" s="35" t="s">
        <v>17</v>
      </c>
      <c r="E10" s="60" t="s">
        <v>1116</v>
      </c>
      <c r="F10" s="35">
        <v>1</v>
      </c>
      <c r="G10" s="35" t="s">
        <v>74</v>
      </c>
      <c r="H10" s="35" t="s">
        <v>74</v>
      </c>
      <c r="I10" s="35" t="s">
        <v>73</v>
      </c>
      <c r="J10" s="35" t="s">
        <v>74</v>
      </c>
      <c r="K10" s="11"/>
      <c r="L10" s="11">
        <v>0</v>
      </c>
      <c r="M10" s="35" t="s">
        <v>74</v>
      </c>
      <c r="N10" s="11"/>
      <c r="O10" s="11" t="s">
        <v>120</v>
      </c>
      <c r="P10" s="2"/>
      <c r="Q10" s="147" t="s">
        <v>1117</v>
      </c>
      <c r="R10" s="13"/>
      <c r="S10" s="12"/>
    </row>
    <row r="11" spans="1:19" s="3" customFormat="1" ht="32" x14ac:dyDescent="0.2">
      <c r="A11" s="20">
        <f t="shared" si="0"/>
        <v>10</v>
      </c>
      <c r="B11" s="61">
        <v>43909</v>
      </c>
      <c r="C11" s="2" t="s">
        <v>72</v>
      </c>
      <c r="D11" s="35" t="s">
        <v>17</v>
      </c>
      <c r="E11" s="60" t="s">
        <v>85</v>
      </c>
      <c r="F11" s="35">
        <v>1</v>
      </c>
      <c r="G11" s="35" t="s">
        <v>74</v>
      </c>
      <c r="H11" s="35" t="s">
        <v>74</v>
      </c>
      <c r="I11" s="35" t="s">
        <v>73</v>
      </c>
      <c r="J11" s="35" t="s">
        <v>74</v>
      </c>
      <c r="K11" s="11"/>
      <c r="L11" s="11">
        <v>0</v>
      </c>
      <c r="M11" s="35" t="s">
        <v>74</v>
      </c>
      <c r="N11" s="11"/>
      <c r="O11" s="11" t="s">
        <v>120</v>
      </c>
      <c r="P11" s="2"/>
      <c r="Q11" s="147" t="s">
        <v>1118</v>
      </c>
      <c r="R11" s="13"/>
      <c r="S11" s="12"/>
    </row>
    <row r="12" spans="1:19" s="3" customFormat="1" ht="48" x14ac:dyDescent="0.2">
      <c r="A12" s="20">
        <f t="shared" si="0"/>
        <v>11</v>
      </c>
      <c r="B12" s="61">
        <v>43909</v>
      </c>
      <c r="C12" s="2" t="s">
        <v>72</v>
      </c>
      <c r="D12" s="35" t="s">
        <v>17</v>
      </c>
      <c r="E12" s="60" t="s">
        <v>107</v>
      </c>
      <c r="F12" s="35">
        <v>1</v>
      </c>
      <c r="G12" s="35" t="s">
        <v>74</v>
      </c>
      <c r="H12" s="35" t="s">
        <v>74</v>
      </c>
      <c r="I12" s="35" t="s">
        <v>73</v>
      </c>
      <c r="J12" s="35" t="s">
        <v>74</v>
      </c>
      <c r="K12" s="11"/>
      <c r="L12" s="11">
        <v>0</v>
      </c>
      <c r="M12" s="35" t="s">
        <v>74</v>
      </c>
      <c r="N12" s="11"/>
      <c r="O12" s="11" t="s">
        <v>120</v>
      </c>
      <c r="P12" s="2"/>
      <c r="Q12" s="147" t="s">
        <v>1119</v>
      </c>
      <c r="R12" s="13"/>
      <c r="S12" s="12"/>
    </row>
    <row r="13" spans="1:19" s="3" customFormat="1" ht="48" x14ac:dyDescent="0.2">
      <c r="A13" s="20">
        <f t="shared" si="0"/>
        <v>12</v>
      </c>
      <c r="B13" s="61">
        <v>43909</v>
      </c>
      <c r="C13" s="2" t="s">
        <v>72</v>
      </c>
      <c r="D13" s="35" t="s">
        <v>17</v>
      </c>
      <c r="E13" s="60" t="s">
        <v>107</v>
      </c>
      <c r="F13" s="35">
        <v>1</v>
      </c>
      <c r="G13" s="35" t="s">
        <v>74</v>
      </c>
      <c r="H13" s="35" t="s">
        <v>74</v>
      </c>
      <c r="I13" s="35" t="s">
        <v>73</v>
      </c>
      <c r="J13" s="35" t="s">
        <v>74</v>
      </c>
      <c r="K13" s="11"/>
      <c r="L13" s="11">
        <v>0</v>
      </c>
      <c r="M13" s="35" t="s">
        <v>74</v>
      </c>
      <c r="N13" s="11"/>
      <c r="O13" s="11" t="s">
        <v>120</v>
      </c>
      <c r="P13" s="2"/>
      <c r="Q13" s="146" t="s">
        <v>1120</v>
      </c>
      <c r="R13" s="13"/>
      <c r="S13" s="12"/>
    </row>
    <row r="14" spans="1:19" s="3" customFormat="1" ht="64" x14ac:dyDescent="0.2">
      <c r="A14" s="20">
        <f t="shared" si="0"/>
        <v>13</v>
      </c>
      <c r="B14" s="61">
        <v>43909</v>
      </c>
      <c r="C14" s="2" t="s">
        <v>72</v>
      </c>
      <c r="D14" s="35" t="s">
        <v>17</v>
      </c>
      <c r="E14" s="60" t="s">
        <v>1121</v>
      </c>
      <c r="F14" s="35">
        <v>1</v>
      </c>
      <c r="G14" s="35" t="s">
        <v>74</v>
      </c>
      <c r="H14" s="35" t="s">
        <v>74</v>
      </c>
      <c r="I14" s="35" t="s">
        <v>73</v>
      </c>
      <c r="J14" s="35" t="s">
        <v>74</v>
      </c>
      <c r="K14" s="11"/>
      <c r="L14" s="11">
        <v>1</v>
      </c>
      <c r="M14" s="35" t="s">
        <v>74</v>
      </c>
      <c r="N14" s="11"/>
      <c r="O14" s="11" t="s">
        <v>120</v>
      </c>
      <c r="P14" s="2"/>
      <c r="Q14" s="147" t="s">
        <v>1122</v>
      </c>
      <c r="R14" s="13"/>
      <c r="S14" s="12"/>
    </row>
    <row r="15" spans="1:19" s="3" customFormat="1" ht="32" x14ac:dyDescent="0.2">
      <c r="A15" s="20">
        <f t="shared" si="0"/>
        <v>14</v>
      </c>
      <c r="B15" s="61">
        <v>43909</v>
      </c>
      <c r="C15" s="2" t="s">
        <v>72</v>
      </c>
      <c r="D15" s="35" t="s">
        <v>17</v>
      </c>
      <c r="E15" s="60" t="s">
        <v>123</v>
      </c>
      <c r="F15" s="35">
        <v>1</v>
      </c>
      <c r="G15" s="35" t="s">
        <v>74</v>
      </c>
      <c r="H15" s="35" t="s">
        <v>74</v>
      </c>
      <c r="I15" s="35" t="s">
        <v>73</v>
      </c>
      <c r="J15" s="35" t="s">
        <v>74</v>
      </c>
      <c r="K15" s="11"/>
      <c r="L15" s="11">
        <v>0</v>
      </c>
      <c r="M15" s="35" t="s">
        <v>74</v>
      </c>
      <c r="N15" s="11"/>
      <c r="O15" s="11" t="s">
        <v>120</v>
      </c>
      <c r="P15" s="2"/>
      <c r="Q15" s="147" t="s">
        <v>1123</v>
      </c>
      <c r="R15" s="13"/>
      <c r="S15" s="12"/>
    </row>
    <row r="16" spans="1:19" s="3" customFormat="1" ht="64" x14ac:dyDescent="0.2">
      <c r="A16" s="20">
        <f t="shared" si="0"/>
        <v>15</v>
      </c>
      <c r="B16" s="61">
        <v>43911</v>
      </c>
      <c r="C16" s="2" t="s">
        <v>72</v>
      </c>
      <c r="D16" s="35" t="s">
        <v>17</v>
      </c>
      <c r="E16" s="60" t="s">
        <v>85</v>
      </c>
      <c r="F16" s="35">
        <v>1</v>
      </c>
      <c r="G16" s="35" t="s">
        <v>74</v>
      </c>
      <c r="H16" s="35" t="s">
        <v>74</v>
      </c>
      <c r="I16" s="35" t="s">
        <v>73</v>
      </c>
      <c r="J16" s="35" t="s">
        <v>74</v>
      </c>
      <c r="K16" s="11"/>
      <c r="L16" s="11">
        <v>0</v>
      </c>
      <c r="M16" s="35" t="s">
        <v>74</v>
      </c>
      <c r="N16" s="11"/>
      <c r="O16" s="11" t="s">
        <v>120</v>
      </c>
      <c r="P16" s="2"/>
      <c r="Q16" s="146" t="s">
        <v>1124</v>
      </c>
      <c r="R16" s="13"/>
      <c r="S16" s="12"/>
    </row>
    <row r="17" spans="1:20" s="3" customFormat="1" ht="48" x14ac:dyDescent="0.2">
      <c r="A17" s="20">
        <f t="shared" si="0"/>
        <v>16</v>
      </c>
      <c r="B17" s="61">
        <v>43913</v>
      </c>
      <c r="C17" s="2" t="s">
        <v>72</v>
      </c>
      <c r="D17" s="35" t="s">
        <v>17</v>
      </c>
      <c r="E17" s="60" t="s">
        <v>222</v>
      </c>
      <c r="F17" s="35">
        <v>1</v>
      </c>
      <c r="G17" s="35" t="s">
        <v>74</v>
      </c>
      <c r="H17" s="35" t="s">
        <v>74</v>
      </c>
      <c r="I17" s="35" t="s">
        <v>73</v>
      </c>
      <c r="J17" s="35" t="s">
        <v>74</v>
      </c>
      <c r="K17" s="11"/>
      <c r="L17" s="11">
        <v>0</v>
      </c>
      <c r="M17" s="35" t="s">
        <v>74</v>
      </c>
      <c r="N17" s="11"/>
      <c r="O17" s="11" t="s">
        <v>120</v>
      </c>
      <c r="P17" s="2"/>
      <c r="Q17" s="149" t="s">
        <v>1125</v>
      </c>
      <c r="R17" s="150">
        <v>43913</v>
      </c>
      <c r="S17" s="12" t="s">
        <v>188</v>
      </c>
    </row>
    <row r="18" spans="1:20" s="3" customFormat="1" ht="48" x14ac:dyDescent="0.2">
      <c r="A18" s="20">
        <f t="shared" si="0"/>
        <v>17</v>
      </c>
      <c r="B18" s="61">
        <v>43913</v>
      </c>
      <c r="C18" s="2" t="s">
        <v>72</v>
      </c>
      <c r="D18" s="35" t="s">
        <v>17</v>
      </c>
      <c r="E18" s="60" t="s">
        <v>222</v>
      </c>
      <c r="F18" s="35">
        <v>1</v>
      </c>
      <c r="G18" s="35" t="s">
        <v>74</v>
      </c>
      <c r="H18" s="35" t="s">
        <v>74</v>
      </c>
      <c r="I18" s="35" t="s">
        <v>73</v>
      </c>
      <c r="J18" s="35" t="s">
        <v>74</v>
      </c>
      <c r="K18" s="11"/>
      <c r="L18" s="11">
        <v>0</v>
      </c>
      <c r="M18" s="35" t="s">
        <v>74</v>
      </c>
      <c r="N18" s="11"/>
      <c r="O18" s="11" t="s">
        <v>120</v>
      </c>
      <c r="P18" s="2"/>
      <c r="Q18" s="148" t="s">
        <v>1125</v>
      </c>
      <c r="R18" s="151">
        <v>43913</v>
      </c>
      <c r="S18" s="12" t="s">
        <v>188</v>
      </c>
    </row>
    <row r="19" spans="1:20" s="3" customFormat="1" ht="48" x14ac:dyDescent="0.2">
      <c r="A19" s="20">
        <f t="shared" si="0"/>
        <v>18</v>
      </c>
      <c r="B19" s="61">
        <v>43913</v>
      </c>
      <c r="C19" s="2" t="s">
        <v>72</v>
      </c>
      <c r="D19" s="35" t="s">
        <v>17</v>
      </c>
      <c r="E19" s="60" t="s">
        <v>222</v>
      </c>
      <c r="F19" s="35">
        <v>1</v>
      </c>
      <c r="G19" s="35" t="s">
        <v>74</v>
      </c>
      <c r="H19" s="35" t="s">
        <v>74</v>
      </c>
      <c r="I19" s="35" t="s">
        <v>73</v>
      </c>
      <c r="J19" s="35" t="s">
        <v>74</v>
      </c>
      <c r="K19" s="11"/>
      <c r="L19" s="11">
        <v>0</v>
      </c>
      <c r="M19" s="35" t="s">
        <v>74</v>
      </c>
      <c r="N19" s="11"/>
      <c r="O19" s="11" t="s">
        <v>120</v>
      </c>
      <c r="P19" s="2"/>
      <c r="Q19" s="148" t="s">
        <v>1126</v>
      </c>
      <c r="R19" s="151">
        <v>43913</v>
      </c>
      <c r="S19" s="12" t="s">
        <v>188</v>
      </c>
    </row>
    <row r="20" spans="1:20" s="3" customFormat="1" ht="48" x14ac:dyDescent="0.2">
      <c r="A20" s="20">
        <f t="shared" si="0"/>
        <v>19</v>
      </c>
      <c r="B20" s="61">
        <v>43913</v>
      </c>
      <c r="C20" s="2" t="s">
        <v>72</v>
      </c>
      <c r="D20" s="35" t="s">
        <v>17</v>
      </c>
      <c r="E20" s="60" t="s">
        <v>160</v>
      </c>
      <c r="F20" s="35">
        <v>1</v>
      </c>
      <c r="G20" s="35" t="s">
        <v>74</v>
      </c>
      <c r="H20" s="35" t="s">
        <v>74</v>
      </c>
      <c r="I20" s="35" t="s">
        <v>73</v>
      </c>
      <c r="J20" s="35" t="s">
        <v>74</v>
      </c>
      <c r="K20" s="11"/>
      <c r="L20" s="11">
        <v>0</v>
      </c>
      <c r="M20" s="35" t="s">
        <v>74</v>
      </c>
      <c r="N20" s="11"/>
      <c r="O20" s="11" t="s">
        <v>120</v>
      </c>
      <c r="P20" s="2"/>
      <c r="Q20" s="148" t="s">
        <v>1127</v>
      </c>
      <c r="R20" s="151">
        <v>43913</v>
      </c>
      <c r="S20" s="12" t="s">
        <v>188</v>
      </c>
    </row>
    <row r="21" spans="1:20" s="3" customFormat="1" ht="48" x14ac:dyDescent="0.2">
      <c r="A21" s="20">
        <f t="shared" si="0"/>
        <v>20</v>
      </c>
      <c r="B21" s="61">
        <v>43913</v>
      </c>
      <c r="C21" s="2" t="s">
        <v>72</v>
      </c>
      <c r="D21" s="35" t="s">
        <v>17</v>
      </c>
      <c r="E21" s="60" t="s">
        <v>222</v>
      </c>
      <c r="F21" s="35">
        <v>1</v>
      </c>
      <c r="G21" s="35" t="s">
        <v>74</v>
      </c>
      <c r="H21" s="35" t="s">
        <v>74</v>
      </c>
      <c r="I21" s="35" t="s">
        <v>73</v>
      </c>
      <c r="J21" s="35" t="s">
        <v>74</v>
      </c>
      <c r="K21" s="11"/>
      <c r="L21" s="11">
        <v>0</v>
      </c>
      <c r="M21" s="35" t="s">
        <v>74</v>
      </c>
      <c r="N21" s="11"/>
      <c r="O21" s="11" t="s">
        <v>120</v>
      </c>
      <c r="P21" s="2"/>
      <c r="Q21" s="148" t="s">
        <v>1128</v>
      </c>
      <c r="R21" s="151">
        <v>43913</v>
      </c>
      <c r="S21" s="12" t="s">
        <v>188</v>
      </c>
    </row>
    <row r="22" spans="1:20" s="3" customFormat="1" ht="48" x14ac:dyDescent="0.2">
      <c r="A22" s="20">
        <f t="shared" si="0"/>
        <v>21</v>
      </c>
      <c r="B22" s="61">
        <v>43913</v>
      </c>
      <c r="C22" s="2" t="s">
        <v>72</v>
      </c>
      <c r="D22" s="35" t="s">
        <v>17</v>
      </c>
      <c r="E22" s="60" t="s">
        <v>222</v>
      </c>
      <c r="F22" s="35">
        <v>1</v>
      </c>
      <c r="G22" s="35" t="s">
        <v>74</v>
      </c>
      <c r="H22" s="35" t="s">
        <v>74</v>
      </c>
      <c r="I22" s="35" t="s">
        <v>73</v>
      </c>
      <c r="J22" s="35" t="s">
        <v>74</v>
      </c>
      <c r="K22" s="11"/>
      <c r="L22" s="11">
        <v>0</v>
      </c>
      <c r="M22" s="35" t="s">
        <v>74</v>
      </c>
      <c r="N22" s="11"/>
      <c r="O22" s="11" t="s">
        <v>120</v>
      </c>
      <c r="P22" s="2"/>
      <c r="Q22" s="148" t="s">
        <v>1128</v>
      </c>
      <c r="R22" s="151">
        <v>43913</v>
      </c>
      <c r="S22" s="12" t="s">
        <v>188</v>
      </c>
    </row>
    <row r="23" spans="1:20" s="3" customFormat="1" ht="48" x14ac:dyDescent="0.2">
      <c r="A23" s="20">
        <f t="shared" si="0"/>
        <v>22</v>
      </c>
      <c r="B23" s="61">
        <v>43913</v>
      </c>
      <c r="C23" s="2" t="s">
        <v>72</v>
      </c>
      <c r="D23" s="35" t="s">
        <v>17</v>
      </c>
      <c r="E23" s="60" t="s">
        <v>222</v>
      </c>
      <c r="F23" s="35">
        <v>1</v>
      </c>
      <c r="G23" s="35" t="s">
        <v>74</v>
      </c>
      <c r="H23" s="35" t="s">
        <v>74</v>
      </c>
      <c r="I23" s="35" t="s">
        <v>73</v>
      </c>
      <c r="J23" s="35" t="s">
        <v>74</v>
      </c>
      <c r="K23" s="11"/>
      <c r="L23" s="11">
        <v>0</v>
      </c>
      <c r="M23" s="35" t="s">
        <v>74</v>
      </c>
      <c r="N23" s="11"/>
      <c r="O23" s="11" t="s">
        <v>120</v>
      </c>
      <c r="P23" s="2"/>
      <c r="Q23" s="148" t="s">
        <v>1128</v>
      </c>
      <c r="R23" s="151">
        <v>43913</v>
      </c>
      <c r="S23" s="12" t="s">
        <v>188</v>
      </c>
    </row>
    <row r="24" spans="1:20" s="3" customFormat="1" ht="48" x14ac:dyDescent="0.2">
      <c r="A24" s="20">
        <f t="shared" si="0"/>
        <v>23</v>
      </c>
      <c r="B24" s="61">
        <v>43913</v>
      </c>
      <c r="C24" s="2" t="s">
        <v>72</v>
      </c>
      <c r="D24" s="35" t="s">
        <v>17</v>
      </c>
      <c r="E24" s="60" t="s">
        <v>222</v>
      </c>
      <c r="F24" s="35">
        <v>1</v>
      </c>
      <c r="G24" s="35" t="s">
        <v>74</v>
      </c>
      <c r="H24" s="35" t="s">
        <v>74</v>
      </c>
      <c r="I24" s="35" t="s">
        <v>73</v>
      </c>
      <c r="J24" s="35" t="s">
        <v>74</v>
      </c>
      <c r="K24" s="11"/>
      <c r="L24" s="11">
        <v>0</v>
      </c>
      <c r="M24" s="35" t="s">
        <v>74</v>
      </c>
      <c r="N24" s="11"/>
      <c r="O24" s="11" t="s">
        <v>120</v>
      </c>
      <c r="P24" s="2"/>
      <c r="Q24" s="148" t="s">
        <v>1128</v>
      </c>
      <c r="R24" s="151">
        <v>43913</v>
      </c>
      <c r="S24" s="12" t="s">
        <v>188</v>
      </c>
    </row>
    <row r="25" spans="1:20" s="3" customFormat="1" ht="48" x14ac:dyDescent="0.2">
      <c r="A25" s="20">
        <f t="shared" si="0"/>
        <v>24</v>
      </c>
      <c r="B25" s="61">
        <v>43913</v>
      </c>
      <c r="C25" s="2" t="s">
        <v>72</v>
      </c>
      <c r="D25" s="35" t="s">
        <v>17</v>
      </c>
      <c r="E25" s="60" t="s">
        <v>222</v>
      </c>
      <c r="F25" s="35">
        <v>1</v>
      </c>
      <c r="G25" s="35" t="s">
        <v>74</v>
      </c>
      <c r="H25" s="35" t="s">
        <v>74</v>
      </c>
      <c r="I25" s="35" t="s">
        <v>73</v>
      </c>
      <c r="J25" s="35" t="s">
        <v>74</v>
      </c>
      <c r="K25" s="11"/>
      <c r="L25" s="11">
        <v>0</v>
      </c>
      <c r="M25" s="35" t="s">
        <v>74</v>
      </c>
      <c r="N25" s="11"/>
      <c r="O25" s="11" t="s">
        <v>120</v>
      </c>
      <c r="P25" s="2"/>
      <c r="Q25" s="148" t="s">
        <v>1128</v>
      </c>
      <c r="R25" s="151">
        <v>43913</v>
      </c>
      <c r="S25" s="12" t="s">
        <v>188</v>
      </c>
    </row>
    <row r="26" spans="1:20" s="3" customFormat="1" ht="48" x14ac:dyDescent="0.2">
      <c r="A26" s="20">
        <f t="shared" si="0"/>
        <v>25</v>
      </c>
      <c r="B26" s="61">
        <v>43913</v>
      </c>
      <c r="C26" s="2" t="s">
        <v>72</v>
      </c>
      <c r="D26" s="35" t="s">
        <v>17</v>
      </c>
      <c r="E26" s="60" t="s">
        <v>222</v>
      </c>
      <c r="F26" s="35">
        <v>1</v>
      </c>
      <c r="G26" s="35" t="s">
        <v>74</v>
      </c>
      <c r="H26" s="35" t="s">
        <v>74</v>
      </c>
      <c r="I26" s="35" t="s">
        <v>73</v>
      </c>
      <c r="J26" s="35" t="s">
        <v>74</v>
      </c>
      <c r="K26" s="11"/>
      <c r="L26" s="11">
        <v>0</v>
      </c>
      <c r="M26" s="35" t="s">
        <v>74</v>
      </c>
      <c r="N26" s="11"/>
      <c r="O26" s="11" t="s">
        <v>120</v>
      </c>
      <c r="P26" s="2"/>
      <c r="Q26" s="148" t="s">
        <v>1128</v>
      </c>
      <c r="R26" s="151">
        <v>43913</v>
      </c>
      <c r="S26" s="12" t="s">
        <v>188</v>
      </c>
    </row>
    <row r="27" spans="1:20" x14ac:dyDescent="0.2">
      <c r="A27" s="27"/>
      <c r="B27" s="27"/>
      <c r="C27" s="27"/>
      <c r="D27" s="27"/>
      <c r="E27" s="27"/>
      <c r="F27" s="27"/>
      <c r="G27" s="27"/>
      <c r="H27" s="27"/>
      <c r="I27" s="27"/>
      <c r="J27" s="27"/>
      <c r="K27" s="27"/>
      <c r="L27" s="27"/>
      <c r="M27" s="27"/>
      <c r="N27" s="27"/>
      <c r="O27" s="27"/>
      <c r="P27" s="27"/>
      <c r="Q27" s="27"/>
      <c r="R27" s="27"/>
      <c r="S27" s="27"/>
      <c r="T27" s="27"/>
    </row>
  </sheetData>
  <dataValidations count="4">
    <dataValidation type="list" allowBlank="1" showInputMessage="1" showErrorMessage="1" sqref="P2:P26" xr:uid="{00000000-0002-0000-0700-000000000000}">
      <formula1>"POSITIVE, NEGATIVE, PENDING, N/A"</formula1>
    </dataValidation>
    <dataValidation type="list" allowBlank="1" showInputMessage="1" showErrorMessage="1" sqref="C2:C26" xr:uid="{00000000-0002-0000-0700-000001000000}">
      <formula1>"OPS East, OPS West, OPS Central, HQ &amp; NCR, FOD"</formula1>
    </dataValidation>
    <dataValidation type="list" allowBlank="1" showInputMessage="1" showErrorMessage="1" sqref="M2" xr:uid="{00000000-0002-0000-0700-000002000000}">
      <formula1>"YES, NO, PENDING"</formula1>
    </dataValidation>
    <dataValidation type="list" allowBlank="1" showInputMessage="1" showErrorMessage="1" sqref="I2:I8 I10:I15 G2:H15 M3:M26 J2:J26 G16:I26" xr:uid="{00000000-0002-0000-0700-000003000000}">
      <formula1>"YES, 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workbookViewId="0">
      <selection activeCell="C27" sqref="C27"/>
    </sheetView>
  </sheetViews>
  <sheetFormatPr baseColWidth="10" defaultColWidth="8.83203125" defaultRowHeight="15" x14ac:dyDescent="0.2"/>
  <cols>
    <col min="3" max="3" width="12" customWidth="1"/>
  </cols>
  <sheetData>
    <row r="1" spans="1:7" ht="16" thickBot="1" x14ac:dyDescent="0.25">
      <c r="A1" s="91">
        <f>SUMIF('USBP MASTER'!G:G,"Academy",'USBP MASTER'!D:D)</f>
        <v>0</v>
      </c>
      <c r="B1" s="92">
        <f>COUNTIFS('USBP MASTER'!M:M,"YES",'USBP MASTER'!G:G,"Academy")</f>
        <v>0</v>
      </c>
      <c r="C1" s="91">
        <f>COUNTIFS('USBP MASTER'!P:P,"POSITIVE",'USBP MASTER'!G:G,"Academy")</f>
        <v>0</v>
      </c>
      <c r="D1" s="93">
        <f>COUNTIFS('USBP MASTER'!P:P,"NEGATIVE",'USBP MASTER'!G:G,"Academy")</f>
        <v>0</v>
      </c>
      <c r="E1" s="92">
        <f>COUNTIFS('USBP MASTER'!P:P,"PENDING",'USBP MASTER'!G:G,"Academy")</f>
        <v>0</v>
      </c>
      <c r="F1" s="91">
        <f>COUNTIFS('USBP MASTER'!I:I,"YES",'USBP MASTER'!G:G,"Academy")</f>
        <v>0</v>
      </c>
      <c r="G1" s="92">
        <f>COUNTIFS('USBP MASTER'!J:J,"YES",'USBP MASTER'!G:G,"Academy")</f>
        <v>0</v>
      </c>
    </row>
    <row r="2" spans="1:7" ht="16" thickBot="1" x14ac:dyDescent="0.25">
      <c r="A2" s="94">
        <f>SUMIF('USBP MASTER'!G:G,"ATC",'USBP MASTER'!D:D)</f>
        <v>0</v>
      </c>
      <c r="B2" s="95">
        <f>COUNTIFS('USBP MASTER'!M:M,"YES",'USBP MASTER'!G:G,"ATC")</f>
        <v>0</v>
      </c>
      <c r="C2" s="94">
        <f>COUNTIFS('USBP MASTER'!P:P,"POSITIVE",'USBP MASTER'!G:G,"ATC")</f>
        <v>0</v>
      </c>
      <c r="D2" s="96">
        <f>COUNTIFS('USBP MASTER'!P:P,"NEGATIVE",'USBP MASTER'!G:G,"ATC")</f>
        <v>0</v>
      </c>
      <c r="E2" s="95">
        <f>COUNTIFS('USBP MASTER'!P:P,"POSITIVE",'USBP MASTER'!G:G,"ATC")</f>
        <v>0</v>
      </c>
      <c r="F2" s="94">
        <f>COUNTIFS('USBP MASTER'!I:I,"YES",'USBP MASTER'!G:G,"ATC")</f>
        <v>0</v>
      </c>
      <c r="G2" s="95">
        <f>COUNTIFS('USBP MASTER'!J:J,"YES",'USBP MASTER'!G:G,"ATC")</f>
        <v>0</v>
      </c>
    </row>
    <row r="6" spans="1:7" ht="16" thickBot="1" x14ac:dyDescent="0.25">
      <c r="A6" s="262" t="s">
        <v>1543</v>
      </c>
      <c r="B6" s="27"/>
      <c r="C6" s="262" t="s">
        <v>1544</v>
      </c>
      <c r="D6" s="27"/>
      <c r="E6" s="27"/>
      <c r="F6" s="27"/>
      <c r="G6" s="27"/>
    </row>
    <row r="7" spans="1:7" x14ac:dyDescent="0.2">
      <c r="A7" s="75" t="s">
        <v>31</v>
      </c>
      <c r="B7" s="27"/>
      <c r="C7" s="27" t="s">
        <v>77</v>
      </c>
      <c r="D7" s="27"/>
      <c r="E7" s="27"/>
      <c r="F7" s="27"/>
      <c r="G7" s="27"/>
    </row>
    <row r="8" spans="1:7" x14ac:dyDescent="0.2">
      <c r="A8" s="76" t="s">
        <v>1499</v>
      </c>
      <c r="B8" s="27"/>
      <c r="C8" s="27" t="s">
        <v>80</v>
      </c>
      <c r="D8" s="27"/>
      <c r="E8" s="27"/>
      <c r="F8" s="27"/>
      <c r="G8" s="27"/>
    </row>
    <row r="9" spans="1:7" x14ac:dyDescent="0.2">
      <c r="A9" s="76" t="s">
        <v>25</v>
      </c>
      <c r="B9" s="27"/>
      <c r="C9" s="27" t="s">
        <v>96</v>
      </c>
      <c r="D9" s="27"/>
      <c r="E9" s="27"/>
      <c r="F9" s="27"/>
      <c r="G9" s="27"/>
    </row>
    <row r="10" spans="1:7" x14ac:dyDescent="0.2">
      <c r="A10" s="76" t="s">
        <v>37</v>
      </c>
      <c r="B10" s="27"/>
      <c r="C10" s="27" t="s">
        <v>125</v>
      </c>
      <c r="D10" s="27"/>
      <c r="E10" s="27"/>
      <c r="F10" s="27"/>
      <c r="G10" s="27"/>
    </row>
    <row r="11" spans="1:7" x14ac:dyDescent="0.2">
      <c r="A11" s="76" t="s">
        <v>26</v>
      </c>
      <c r="B11" s="27"/>
      <c r="C11" s="27" t="s">
        <v>669</v>
      </c>
      <c r="D11" s="27"/>
      <c r="E11" s="27"/>
      <c r="F11" s="27"/>
      <c r="G11" s="27"/>
    </row>
    <row r="12" spans="1:7" x14ac:dyDescent="0.2">
      <c r="A12" s="76" t="s">
        <v>15</v>
      </c>
      <c r="B12" s="27"/>
      <c r="C12" s="27" t="s">
        <v>534</v>
      </c>
      <c r="D12" s="27"/>
      <c r="E12" s="27"/>
      <c r="F12" s="27"/>
      <c r="G12" s="27"/>
    </row>
    <row r="13" spans="1:7" x14ac:dyDescent="0.2">
      <c r="A13" s="76" t="s">
        <v>27</v>
      </c>
      <c r="B13" s="27"/>
      <c r="C13" s="27" t="s">
        <v>220</v>
      </c>
      <c r="D13" s="27"/>
      <c r="E13" s="27"/>
      <c r="F13" s="27"/>
      <c r="G13" s="27"/>
    </row>
    <row r="14" spans="1:7" ht="16" thickBot="1" x14ac:dyDescent="0.25">
      <c r="A14" s="77" t="s">
        <v>34</v>
      </c>
      <c r="B14" s="27"/>
      <c r="C14" s="27" t="s">
        <v>1545</v>
      </c>
      <c r="D14" s="27"/>
      <c r="E14" s="27"/>
      <c r="F14" s="27"/>
      <c r="G14" s="27"/>
    </row>
    <row r="15" spans="1:7" x14ac:dyDescent="0.2">
      <c r="A15" s="75" t="s">
        <v>28</v>
      </c>
      <c r="B15" s="27"/>
      <c r="C15" s="27" t="s">
        <v>555</v>
      </c>
      <c r="D15" s="27"/>
      <c r="E15" s="27"/>
      <c r="F15" s="27"/>
      <c r="G15" s="27"/>
    </row>
    <row r="16" spans="1:7" x14ac:dyDescent="0.2">
      <c r="A16" s="76" t="s">
        <v>30</v>
      </c>
      <c r="B16" s="27"/>
      <c r="C16" s="27" t="s">
        <v>160</v>
      </c>
      <c r="D16" s="27"/>
      <c r="E16" s="27"/>
      <c r="F16" s="27"/>
      <c r="G16" s="27"/>
    </row>
    <row r="17" spans="1:3" x14ac:dyDescent="0.2">
      <c r="A17" s="76" t="s">
        <v>16</v>
      </c>
      <c r="B17" s="27"/>
      <c r="C17" s="27" t="s">
        <v>91</v>
      </c>
    </row>
    <row r="18" spans="1:3" x14ac:dyDescent="0.2">
      <c r="A18" s="76" t="s">
        <v>29</v>
      </c>
      <c r="B18" s="27"/>
      <c r="C18" s="27" t="s">
        <v>573</v>
      </c>
    </row>
    <row r="19" spans="1:3" x14ac:dyDescent="0.2">
      <c r="A19" s="76" t="s">
        <v>40</v>
      </c>
      <c r="B19" s="27"/>
      <c r="C19" s="27" t="s">
        <v>116</v>
      </c>
    </row>
    <row r="20" spans="1:3" x14ac:dyDescent="0.2">
      <c r="A20" s="76" t="s">
        <v>17</v>
      </c>
      <c r="B20" s="27"/>
      <c r="C20" s="27" t="s">
        <v>426</v>
      </c>
    </row>
    <row r="21" spans="1:3" ht="16" thickBot="1" x14ac:dyDescent="0.25">
      <c r="A21" s="99" t="s">
        <v>18</v>
      </c>
      <c r="B21" s="27"/>
      <c r="C21" s="27" t="s">
        <v>931</v>
      </c>
    </row>
    <row r="22" spans="1:3" x14ac:dyDescent="0.2">
      <c r="A22" s="75" t="s">
        <v>41</v>
      </c>
      <c r="B22" s="27"/>
      <c r="C22" s="27" t="s">
        <v>616</v>
      </c>
    </row>
    <row r="23" spans="1:3" x14ac:dyDescent="0.2">
      <c r="A23" s="76" t="s">
        <v>19</v>
      </c>
      <c r="B23" s="27"/>
      <c r="C23" s="27" t="s">
        <v>189</v>
      </c>
    </row>
    <row r="24" spans="1:3" x14ac:dyDescent="0.2">
      <c r="A24" s="76" t="s">
        <v>43</v>
      </c>
      <c r="B24" s="27"/>
      <c r="C24" s="27" t="s">
        <v>587</v>
      </c>
    </row>
    <row r="25" spans="1:3" x14ac:dyDescent="0.2">
      <c r="A25" s="76" t="s">
        <v>20</v>
      </c>
      <c r="B25" s="27"/>
      <c r="C25" s="27" t="s">
        <v>645</v>
      </c>
    </row>
    <row r="26" spans="1:3" x14ac:dyDescent="0.2">
      <c r="A26" s="76" t="s">
        <v>21</v>
      </c>
      <c r="B26" s="27"/>
      <c r="C26" s="27" t="s">
        <v>1009</v>
      </c>
    </row>
    <row r="27" spans="1:3" ht="16" thickBot="1" x14ac:dyDescent="0.25">
      <c r="A27" s="76" t="s">
        <v>33</v>
      </c>
      <c r="B27" s="27"/>
      <c r="C27" s="27" t="s">
        <v>1007</v>
      </c>
    </row>
    <row r="28" spans="1:3" x14ac:dyDescent="0.2">
      <c r="A28" s="75" t="s">
        <v>45</v>
      </c>
      <c r="B28" s="27"/>
      <c r="C28" s="27"/>
    </row>
    <row r="29" spans="1:3" x14ac:dyDescent="0.2">
      <c r="A29" s="76" t="s">
        <v>42</v>
      </c>
      <c r="B29" s="27"/>
      <c r="C29" s="27"/>
    </row>
    <row r="30" spans="1:3" x14ac:dyDescent="0.2">
      <c r="A30" s="76" t="s">
        <v>38</v>
      </c>
      <c r="B30" s="27"/>
      <c r="C30" s="27"/>
    </row>
    <row r="31" spans="1:3" x14ac:dyDescent="0.2">
      <c r="A31" s="76" t="s">
        <v>22</v>
      </c>
      <c r="B31" s="27"/>
      <c r="C31" s="27"/>
    </row>
    <row r="32" spans="1:3" x14ac:dyDescent="0.2">
      <c r="A32" s="76" t="s">
        <v>35</v>
      </c>
      <c r="B32" s="27"/>
      <c r="C32" s="27"/>
    </row>
    <row r="33" spans="1:1" x14ac:dyDescent="0.2">
      <c r="A33" s="76" t="s">
        <v>36</v>
      </c>
    </row>
  </sheetData>
  <sortState xmlns:xlrd2="http://schemas.microsoft.com/office/spreadsheetml/2017/richdata2" ref="A7:A33">
    <sortCondition ref="A7:A33"/>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6EA7F611C17C4E84EAB3147B15D56D" ma:contentTypeVersion="2" ma:contentTypeDescription="Create a new document." ma:contentTypeScope="" ma:versionID="905172676ee91cd1bde2cbc8b1e4a449">
  <xsd:schema xmlns:xsd="http://www.w3.org/2001/XMLSchema" xmlns:xs="http://www.w3.org/2001/XMLSchema" xmlns:p="http://schemas.microsoft.com/office/2006/metadata/properties" xmlns:ns2="c81f2465-93e5-46ef-9150-20218cb00631" targetNamespace="http://schemas.microsoft.com/office/2006/metadata/properties" ma:root="true" ma:fieldsID="591961767e654bd80ccfceda260c8da1" ns2:_="">
    <xsd:import namespace="c81f2465-93e5-46ef-9150-20218cb0063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f2465-93e5-46ef-9150-20218cb00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A45A4C-07B3-4FC0-BE17-681B8C27E945}">
  <ds:schemaRefs>
    <ds:schemaRef ds:uri="http://schemas.microsoft.com/sharepoint/v3/contenttype/forms"/>
  </ds:schemaRefs>
</ds:datastoreItem>
</file>

<file path=customXml/itemProps2.xml><?xml version="1.0" encoding="utf-8"?>
<ds:datastoreItem xmlns:ds="http://schemas.openxmlformats.org/officeDocument/2006/customXml" ds:itemID="{B36380F1-B3B2-4F2B-AE8A-D9D1107B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f2465-93e5-46ef-9150-20218cb006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C1784E-3E21-40F9-A1AE-2B5FBF7E9F07}">
  <ds:schemaRefs>
    <ds:schemaRef ds:uri="http://purl.org/dc/elements/1.1/"/>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c81f2465-93e5-46ef-9150-20218cb0063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Report Page</vt:lpstr>
      <vt:lpstr>USBP MASTER</vt:lpstr>
      <vt:lpstr>Non-Employee Report Page</vt:lpstr>
      <vt:lpstr>CONTRACTOR MASTER</vt:lpstr>
      <vt:lpstr>DOD MASTER</vt:lpstr>
      <vt:lpstr>Official_Sector_Station_Codes</vt:lpstr>
      <vt:lpstr>COVIDWHASH</vt:lpstr>
      <vt:lpstr>Monitoring</vt:lpstr>
      <vt:lpstr>Sheet1</vt:lpstr>
      <vt:lpstr>STATION</vt:lpstr>
      <vt:lpstr>Archive</vt:lpstr>
      <vt:lpstr>DOD-archive</vt:lpstr>
      <vt:lpstr>Contractors-archive</vt:lpstr>
      <vt:lpstr>CORRIDORS</vt:lpstr>
      <vt:lpstr>STATIONCODES</vt:lpstr>
      <vt:lpstr>STATIONLOCATION</vt:lpstr>
    </vt:vector>
  </TitlesOfParts>
  <Manager/>
  <Company>U.S. Customs and Border Protection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Authorized User</dc:creator>
  <cp:keywords/>
  <dc:description/>
  <cp:lastModifiedBy>Microsoft Office User</cp:lastModifiedBy>
  <cp:revision/>
  <dcterms:created xsi:type="dcterms:W3CDTF">2020-03-04T18:51:55Z</dcterms:created>
  <dcterms:modified xsi:type="dcterms:W3CDTF">2020-05-29T17:06:06Z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0x010100A96EA7F611C17C4E84EAB3147B15D56D</vt:lpwstr>
  </property>
</Properties>
</file>